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C18" i="5" l="1"/>
  <c r="B9" i="5" l="1"/>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5" i="5"/>
  <c r="T6" i="5"/>
  <c r="C11" i="6" l="1"/>
  <c r="C9" i="6"/>
  <c r="B32" i="6"/>
  <c r="C8" i="6"/>
  <c r="C7" i="6"/>
  <c r="C12" i="6"/>
  <c r="C10"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46" i="6" s="1"/>
  <c r="X18" i="5"/>
  <c r="B52" i="6"/>
  <c r="G52" i="6" s="1"/>
  <c r="B37" i="6"/>
  <c r="G37" i="6" s="1"/>
  <c r="B42" i="6"/>
  <c r="G42" i="6" s="1"/>
  <c r="B40" i="6"/>
  <c r="G40" i="6" s="1"/>
  <c r="B50" i="6"/>
  <c r="G50" i="6" s="1"/>
  <c r="B25" i="6"/>
  <c r="G25" i="6" s="1"/>
  <c r="H25" i="6" s="1"/>
  <c r="B35" i="6"/>
  <c r="G35" i="6" s="1"/>
  <c r="C15"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41" i="6"/>
  <c r="H41" i="6" s="1"/>
  <c r="D41"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50" i="6" l="1"/>
  <c r="D50" i="6" s="1"/>
  <c r="H40" i="6"/>
  <c r="D40" i="6" s="1"/>
  <c r="H52" i="6"/>
  <c r="D52" i="6" s="1"/>
  <c r="F51" i="6"/>
  <c r="H51" i="6" s="1"/>
  <c r="D51" i="6" s="1"/>
  <c r="F54" i="6"/>
  <c r="F36" i="6"/>
  <c r="H36" i="6" s="1"/>
  <c r="D36" i="6" s="1"/>
  <c r="F31" i="6"/>
  <c r="H31" i="6" s="1"/>
  <c r="C31" i="6" s="1"/>
  <c r="H26" i="6"/>
  <c r="F67" i="6"/>
  <c r="H45" i="6"/>
  <c r="D45" i="6" s="1"/>
  <c r="H35" i="6"/>
  <c r="D35" i="6" s="1"/>
  <c r="H46" i="6"/>
  <c r="D46"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51" i="6"/>
  <c r="D19" i="6"/>
  <c r="C19" i="6"/>
  <c r="K65" i="6"/>
  <c r="D24" i="6"/>
  <c r="C24" i="6"/>
  <c r="X100" i="5"/>
  <c r="D27" i="6"/>
  <c r="C27" i="6"/>
  <c r="C42"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0" i="6" l="1"/>
  <c r="C36" i="6"/>
  <c r="C45"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15" i="5"/>
  <c r="T13" i="5"/>
  <c r="T11" i="5"/>
  <c r="T8"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9" i="5"/>
  <c r="S14" i="5"/>
  <c r="S10" i="5"/>
  <c r="S12" i="5"/>
  <c r="S15" i="5"/>
  <c r="S8"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<sst xmlns="http://schemas.openxmlformats.org/spreadsheetml/2006/main" count="21810" uniqueCount="15518">
  <si>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</si>
  <si>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</si>
  <si>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</si>
  <si>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</si>
  <si>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</si>
  <si>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</si>
  <si>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</si>
  <si>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</si>
  <si>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</si>
  <si>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</si>
  <si>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</si>
  <si>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</si>
  <si>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</si>
  <si>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</si>
  <si>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</si>
  <si>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</si>
  <si>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</si>
  <si>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</si>
  <si>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</si>
  <si>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</si>
  <si>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</si>
  <si>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</si>
  <si>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</si>
  <si>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</si>
  <si>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</si>
  <si>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</si>
  <si>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</si>
  <si>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</si>
  <si>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</si>
  <si>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</si>
  <si>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</si>
  <si>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</si>
  <si>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</si>
  <si>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</si>
  <si>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</si>
  <si>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</si>
  <si>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</si>
  <si>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</si>
  <si>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</si>
  <si>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</si>
  <si>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</si>
  <si>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</si>
  <si>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</si>
  <si>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</si>
  <si>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</si>
  <si>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</si>
  <si>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</si>
  <si>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</si>
  <si>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</si>
  <si>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</si>
  <si>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</si>
  <si>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</si>
  <si>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</si>
  <si>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</si>
  <si>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</si>
  <si>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</si>
  <si>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</si>
  <si>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</si>
  <si>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</si>
  <si>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</si>
  <si>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</si>
  <si>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</si>
  <si>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</si>
  <si>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</si>
  <si>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</si>
  <si>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</si>
  <si>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</si>
  <si>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</si>
  <si>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</si>
  <si>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</si>
  <si>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</si>
  <si>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</si>
  <si>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</si>
  <si>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</si>
  <si>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</si>
  <si>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</si>
  <si>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</si>
  <si>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</si>
  <si>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</si>
  <si>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</si>
  <si>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</si>
  <si>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</si>
  <si>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</si>
  <si>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</si>
  <si>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</si>
  <si>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</si>
  <si>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</si>
  <si>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</si>
  <si>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</si>
  <si>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</si>
  <si>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</si>
  <si>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</si>
  <si>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</si>
  <si>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</si>
  <si>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</si>
  <si>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</si>
  <si>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</si>
  <si>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</si>
  <si>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</si>
  <si>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</si>
  <si>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</si>
  <si>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</si>
  <si>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</si>
  <si>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</si>
  <si>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</si>
  <si>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</si>
  <si>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</si>
  <si>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</si>
  <si>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</si>
  <si>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</si>
  <si>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</si>
  <si>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</si>
  <si>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</si>
  <si>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</si>
  <si>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</si>
  <si>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</si>
  <si>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</si>
  <si>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</si>
  <si>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</si>
  <si>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</si>
  <si>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</si>
  <si>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</si>
  <si>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</si>
  <si>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</si>
  <si>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</si>
  <si>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</si>
  <si>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</si>
  <si>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</si>
  <si>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</si>
  <si>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</si>
  <si>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</si>
  <si>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</si>
  <si>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</si>
  <si>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</si>
  <si>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</si>
  <si>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</si>
  <si>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</si>
  <si>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</si>
  <si>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</si>
  <si>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</si>
  <si>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</si>
  <si>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</si>
  <si>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</si>
  <si>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</si>
  <si>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</si>
  <si>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</si>
  <si>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</si>
  <si>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</si>
  <si>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</si>
  <si>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</si>
  <si>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</si>
  <si>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</si>
  <si>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</si>
  <si>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</si>
  <si>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</si>
  <si>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</si>
  <si>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</si>
  <si>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</si>
  <si>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</si>
  <si>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</si>
  <si>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</si>
  <si>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</si>
  <si>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</si>
  <si>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</si>
  <si>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</si>
  <si>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</si>
  <si>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</si>
  <si>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</si>
  <si>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</si>
  <si>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</si>
  <si>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</si>
  <si>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</si>
  <si>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</si>
  <si>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</si>
  <si>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</si>
  <si>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</si>
  <si>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</si>
  <si>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</si>
  <si>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</si>
  <si>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</si>
  <si>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</si>
  <si>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</si>
  <si>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</si>
  <si>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</si>
  <si>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</si>
  <si>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</si>
  <si>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</si>
  <si>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</si>
  <si>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</si>
  <si>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</si>
  <si>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</si>
  <si>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</si>
  <si>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</si>
  <si>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</si>
  <si>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</si>
  <si>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</si>
  <si>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</si>
  <si>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</si>
  <si>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</si>
  <si>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</si>
  <si>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</si>
  <si>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</si>
  <si>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</si>
  <si>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</si>
  <si>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</si>
  <si>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</si>
  <si>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</si>
  <si>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</si>
  <si>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</si>
  <si>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</si>
  <si>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</si>
  <si>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</si>
  <si>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</si>
  <si>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</si>
  <si>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</si>
  <si>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</si>
  <si>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</si>
  <si>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</si>
  <si>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</si>
  <si>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</si>
  <si>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</si>
  <si>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</si>
  <si>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</si>
  <si>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</si>
  <si>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</si>
  <si>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</si>
  <si>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</si>
  <si>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</si>
  <si>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</si>
  <si>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</si>
  <si>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</si>
  <si>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</si>
  <si>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</si>
  <si>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</si>
  <si>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</si>
  <si>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</si>
  <si>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</si>
  <si>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</si>
  <si>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</si>
  <si>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</si>
  <si>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</si>
  <si>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</si>
  <si>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</si>
  <si>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</si>
  <si>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</si>
  <si>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</si>
  <si>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</si>
  <si>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</si>
  <si>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</si>
  <si>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</si>
  <si>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</si>
  <si>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</si>
  <si>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</si>
  <si>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</si>
  <si>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</si>
  <si>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</si>
  <si>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</si>
  <si>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</si>
  <si>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</si>
  <si>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</si>
  <si>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</si>
  <si>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</si>
  <si>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</si>
  <si>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</si>
  <si>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</si>
  <si>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</si>
  <si>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</si>
  <si>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</si>
  <si>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</si>
  <si>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</si>
  <si>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</si>
  <si>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</si>
  <si>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</si>
  <si>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</si>
  <si>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</si>
  <si>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</si>
  <si>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</si>
  <si>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</si>
  <si>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</si>
  <si>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</si>
  <si>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</si>
  <si>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</si>
  <si>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</si>
  <si>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</si>
  <si>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</si>
  <si>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</si>
  <si>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</si>
  <si>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</si>
  <si>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</si>
  <si>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</si>
  <si>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</si>
  <si>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</si>
  <si>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</si>
  <si>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</si>
  <si>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</si>
  <si>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</si>
  <si>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</si>
  <si>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</si>
  <si>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</si>
  <si>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</si>
  <si>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</si>
  <si>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</si>
  <si>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</si>
  <si>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</si>
  <si>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</si>
  <si>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</si>
  <si>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</si>
  <si>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</si>
  <si>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</si>
  <si>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</si>
  <si>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</si>
  <si>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</si>
  <si>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</si>
  <si>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</si>
  <si>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</si>
  <si>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</si>
  <si>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</si>
  <si>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</si>
  <si>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</si>
  <si>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</si>
  <si>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</si>
  <si>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</si>
  <si>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</si>
  <si>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</si>
  <si>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</si>
  <si>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</si>
  <si>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</si>
  <si>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</si>
  <si>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</si>
  <si>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</si>
  <si>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</si>
  <si>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</si>
  <si>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</si>
  <si>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</si>
  <si>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</si>
  <si>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</si>
  <si>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</si>
  <si>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</si>
  <si>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</si>
  <si>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</si>
  <si>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</si>
  <si>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</si>
  <si>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</si>
  <si>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</si>
  <si>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</si>
  <si>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</si>
  <si>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</si>
  <si>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</si>
  <si>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</si>
  <si>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</si>
  <si>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</si>
  <si>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</si>
  <si>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</si>
  <si>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</si>
  <si>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</si>
  <si>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</si>
  <si>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</si>
  <si>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</si>
  <si>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</si>
  <si>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</si>
  <si>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</si>
  <si>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</si>
  <si>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</si>
  <si>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</si>
  <si>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</si>
  <si>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</si>
  <si>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</si>
  <si>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</si>
  <si>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</si>
  <si>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</si>
  <si>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</si>
  <si>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</si>
  <si>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</si>
  <si>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</si>
  <si>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</si>
  <si>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</si>
  <si>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</si>
  <si>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</si>
  <si>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</si>
  <si>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</si>
  <si>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</si>
  <si>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</si>
  <si>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</si>
  <si>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</si>
  <si>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</si>
  <si>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</si>
  <si>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</si>
  <si>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</si>
  <si>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</si>
  <si>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</si>
  <si>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</si>
  <si>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</si>
  <si>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</si>
  <si>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</si>
  <si>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</si>
  <si>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</si>
  <si>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</si>
  <si>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</si>
  <si>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</si>
  <si>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</si>
  <si>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</si>
  <si>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</si>
  <si>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</si>
  <si>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</si>
  <si>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</si>
  <si>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</si>
  <si>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</si>
  <si>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</si>
  <si>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</si>
  <si>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</si>
  <si>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</si>
  <si>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</si>
  <si>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</si>
  <si>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</si>
  <si>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</si>
  <si>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</si>
  <si>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</si>
  <si>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</si>
  <si>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</si>
  <si>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</si>
  <si>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</si>
  <si>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</si>
  <si>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</si>
  <si>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</si>
  <si>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</si>
  <si>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</si>
  <si>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</si>
  <si>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</si>
  <si>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</si>
  <si>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</si>
  <si>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</si>
  <si>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</si>
  <si>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</si>
  <si>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</si>
  <si>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</si>
  <si>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</si>
  <si>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</si>
  <si>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</si>
  <si>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</si>
  <si>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</si>
  <si>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</si>
  <si>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</si>
  <si>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</si>
  <si>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</si>
  <si>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</si>
  <si>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</si>
  <si>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</si>
  <si>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</si>
  <si>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</si>
  <si>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</si>
  <si>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</si>
  <si>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</si>
  <si>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</si>
  <si>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</si>
  <si>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</si>
  <si>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</si>
  <si>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</si>
  <si>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</si>
  <si>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</si>
  <si>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</si>
  <si>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</si>
  <si>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</si>
  <si>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</si>
  <si>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</si>
  <si>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</si>
  <si>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</si>
  <si>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</si>
  <si>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</si>
  <si>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</si>
  <si>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</si>
  <si>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</si>
  <si>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</si>
  <si>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</si>
  <si>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</si>
  <si>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</si>
  <si>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</si>
  <si>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</si>
  <si>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</si>
  <si>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</si>
  <si>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</si>
  <si>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</si>
  <si>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</si>
  <si>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</si>
  <si>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</si>
  <si>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</si>
  <si>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</si>
  <si>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</si>
  <si>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</si>
  <si>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</si>
  <si>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</si>
  <si>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</si>
  <si>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</si>
  <si>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</si>
  <si>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</si>
  <si>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</si>
  <si>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</si>
  <si>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</si>
  <si>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</si>
  <si>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</si>
  <si>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</si>
  <si>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</si>
  <si>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</si>
  <si>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</si>
  <si>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</si>
  <si>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</si>
  <si>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</si>
  <si>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</si>
  <si>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</si>
  <si>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</si>
  <si>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</si>
  <si>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</si>
  <si>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</si>
  <si>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</si>
  <si>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</si>
  <si>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</si>
  <si>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</si>
  <si>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</si>
  <si>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</si>
  <si>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</si>
  <si>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</si>
  <si>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</si>
  <si>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</si>
  <si>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</si>
  <si>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</si>
  <si>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</si>
  <si>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</si>
  <si>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</si>
  <si>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</si>
  <si>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</si>
  <si>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</si>
  <si>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</si>
  <si>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</si>
  <si>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</si>
  <si>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</si>
  <si>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</si>
  <si>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</si>
  <si>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</si>
  <si>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</si>
  <si>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</si>
  <si>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</si>
  <si>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</si>
  <si>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</si>
  <si>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</si>
  <si>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</si>
  <si>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</si>
  <si>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</si>
  <si>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</si>
  <si>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</si>
  <si>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</si>
  <si>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</si>
  <si>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</si>
  <si>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</si>
  <si>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</si>
  <si>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</si>
  <si>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</si>
  <si>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</si>
  <si>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</si>
  <si>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</si>
  <si>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</si>
  <si>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</si>
  <si>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</si>
  <si>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</si>
  <si>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</si>
  <si>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</si>
  <si>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</si>
  <si>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</si>
  <si>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</si>
  <si>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</si>
  <si>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</si>
  <si>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</si>
  <si>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</si>
  <si>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</si>
  <si>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</si>
  <si>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</si>
  <si>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</si>
  <si>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</si>
  <si>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</si>
  <si>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</si>
  <si>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</si>
  <si>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</si>
  <si>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</si>
  <si>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</si>
  <si>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</si>
  <si>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</si>
  <si>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</si>
  <si>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</si>
  <si>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</si>
  <si>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</si>
  <si>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</si>
  <si>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</si>
  <si>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</si>
  <si>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</si>
  <si>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</si>
  <si>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</si>
  <si>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</si>
  <si>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</si>
  <si>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</si>
  <si>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</si>
  <si>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</si>
  <si>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</si>
  <si>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</si>
  <si>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</si>
  <si>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</si>
  <si>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</si>
  <si>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</si>
  <si>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</si>
  <si>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</si>
  <si>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</si>
  <si>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</si>
  <si>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</si>
  <si>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</si>
  <si>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</si>
  <si>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</si>
  <si>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</si>
  <si>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</si>
  <si>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</si>
  <si>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</si>
  <si>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</si>
  <si>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</si>
  <si>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</si>
  <si>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</si>
  <si>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</si>
  <si>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</si>
  <si>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</si>
  <si>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</si>
  <si>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</si>
  <si>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</si>
  <si>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</si>
  <si>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</si>
  <si>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</si>
  <si>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</si>
  <si>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</si>
  <si>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</si>
  <si>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</si>
  <si>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</si>
  <si>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</si>
  <si>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</si>
  <si>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</si>
  <si>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</si>
  <si>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</si>
  <si>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</si>
  <si>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</si>
  <si>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</si>
  <si>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</si>
  <si>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</si>
  <si>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</si>
  <si>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</si>
  <si>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</si>
  <si>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</si>
  <si>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</si>
  <si>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</si>
  <si>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</si>
  <si>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</si>
  <si>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</si>
  <si>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</si>
  <si>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</si>
  <si>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</si>
  <si>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</si>
  <si>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</si>
  <si>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</si>
  <si>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</si>
  <si>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</si>
  <si>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</si>
  <si>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</si>
  <si>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</si>
  <si>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</si>
  <si>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</si>
  <si>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</si>
  <si>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</si>
  <si>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</si>
  <si>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</si>
  <si>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</si>
  <si>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</si>
  <si>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</si>
  <si>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</si>
  <si>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</si>
  <si>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</si>
  <si>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</si>
  <si>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</si>
  <si>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</si>
  <si>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</si>
  <si>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</si>
  <si>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</si>
  <si>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</si>
  <si>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</si>
  <si>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</si>
  <si>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</si>
  <si>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</si>
  <si>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</si>
  <si>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</si>
  <si>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</si>
  <si>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</si>
  <si>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</si>
  <si>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</si>
  <si>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</si>
  <si>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</si>
  <si>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</si>
  <si>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</si>
  <si>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</si>
  <si>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</si>
  <si>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</si>
  <si>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</si>
  <si>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</si>
  <si>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</si>
  <si>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</si>
  <si>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</si>
  <si>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</si>
  <si>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</si>
  <si>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</si>
  <si>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</si>
  <si>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</si>
  <si>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</si>
  <si>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</si>
  <si>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</si>
  <si>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</si>
  <si>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</si>
  <si>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</si>
  <si>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</si>
  <si>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</si>
  <si>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</si>
  <si>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</si>
  <si>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</si>
  <si>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</si>
  <si>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</si>
  <si>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</si>
  <si>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</si>
  <si>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</si>
  <si>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</si>
  <si>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</si>
  <si>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</si>
  <si>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</si>
  <si>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</si>
  <si>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</si>
  <si>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</si>
  <si>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</si>
  <si>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</si>
  <si>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</si>
  <si>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</si>
  <si>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</si>
  <si>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</si>
  <si>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</si>
  <si>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</si>
  <si>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</si>
  <si>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</si>
  <si>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</si>
  <si>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</si>
  <si>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</si>
  <si>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</si>
  <si>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</si>
  <si>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</si>
  <si>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</si>
  <si>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</si>
  <si>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</si>
  <si>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</si>
  <si>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</si>
  <si>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</si>
  <si>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</si>
  <si>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</si>
  <si>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</si>
  <si>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</si>
  <si>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</si>
  <si>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</si>
  <si>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</si>
  <si>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</si>
  <si>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</si>
  <si>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</si>
  <si>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</si>
  <si>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</si>
  <si>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</si>
  <si>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</si>
  <si>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</si>
  <si>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</si>
  <si>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</si>
  <si>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</si>
  <si>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</si>
  <si>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</si>
  <si>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</si>
  <si>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</si>
  <si>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</si>
  <si>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</si>
  <si>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</si>
  <si>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</si>
  <si>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</si>
  <si>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</si>
  <si>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</si>
  <si>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</si>
  <si>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</si>
  <si>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</si>
  <si>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</si>
  <si>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</si>
  <si>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</si>
  <si>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</si>
  <si>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</si>
  <si>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</si>
  <si>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</si>
  <si>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</si>
  <si>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</si>
  <si>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</si>
  <si>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</si>
  <si>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</si>
  <si>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</si>
  <si>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</si>
  <si>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</si>
  <si>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</si>
  <si>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</si>
  <si>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</si>
  <si>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</si>
  <si>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</si>
  <si>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</si>
  <si>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</si>
  <si>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</si>
  <si>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</si>
  <si>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</si>
  <si>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</si>
  <si>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</si>
  <si>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</si>
  <si>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</si>
  <si>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</si>
  <si>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</si>
  <si>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</si>
  <si>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</si>
  <si>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</si>
  <si>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</si>
  <si>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</si>
  <si>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</si>
  <si>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</si>
  <si>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</si>
  <si>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</si>
  <si>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</si>
  <si>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</si>
  <si>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</si>
  <si>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</si>
  <si>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</si>
  <si>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</si>
  <si>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</si>
  <si>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</si>
  <si>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</si>
  <si>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</si>
  <si>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</si>
  <si>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</si>
  <si>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</si>
  <si>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</si>
  <si>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</si>
  <si>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</si>
  <si>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</si>
  <si>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</si>
  <si>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</si>
  <si>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</si>
  <si>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</si>
  <si>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</si>
  <si>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</si>
  <si>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</si>
  <si>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</si>
  <si>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</si>
  <si>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</si>
  <si>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</si>
  <si>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</si>
  <si>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</si>
  <si>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</si>
  <si>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</si>
  <si>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</si>
  <si>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</si>
  <si>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</si>
  <si>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</si>
  <si>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</si>
  <si>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</si>
  <si>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</si>
  <si>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</si>
  <si>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</si>
  <si>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</si>
  <si>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</si>
  <si>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</si>
  <si>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</si>
  <si>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</si>
  <si>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</si>
  <si>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</si>
  <si>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</si>
  <si>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</si>
  <si>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</si>
  <si>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</si>
  <si>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</si>
  <si>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</si>
  <si>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</si>
  <si>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</si>
  <si>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</si>
  <si>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</si>
  <si>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</si>
  <si>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</si>
  <si>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</si>
  <si>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</si>
  <si>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</si>
  <si>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</si>
  <si>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</si>
  <si>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</si>
  <si>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</si>
  <si>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</si>
  <si>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</si>
  <si>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</si>
  <si>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</si>
  <si>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</si>
  <si>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</si>
  <si>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</si>
  <si>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</si>
  <si>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</si>
  <si>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</si>
  <si>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</si>
  <si>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</si>
  <si>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</si>
  <si>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</si>
  <si>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</si>
  <si>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</si>
  <si>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</si>
  <si>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</si>
  <si>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</si>
  <si>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</si>
  <si>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</si>
  <si>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</si>
  <si>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</si>
  <si>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</si>
  <si>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</si>
  <si>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</si>
  <si>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</si>
  <si>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</si>
  <si>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</si>
  <si>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</si>
  <si>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</si>
  <si>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</si>
  <si>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</si>
  <si>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</si>
  <si>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</si>
  <si>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</si>
  <si>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</si>
  <si>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</si>
  <si>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</si>
  <si>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</si>
  <si>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</si>
  <si>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</si>
  <si>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</si>
  <si>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</si>
  <si>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</si>
  <si>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</si>
  <si>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</si>
  <si>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</si>
  <si>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</si>
  <si>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</si>
  <si>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</si>
  <si>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</si>
  <si>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</si>
  <si>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</si>
  <si>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</si>
  <si>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</si>
  <si>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</si>
  <si>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</si>
  <si>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</si>
  <si>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</si>
  <si>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</si>
  <si>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</si>
  <si>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</si>
  <si>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</si>
  <si>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</si>
  <si>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</si>
  <si>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</si>
  <si>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</si>
  <si>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</si>
  <si>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</si>
  <si>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</si>
  <si>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</si>
  <si>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</si>
  <si>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</si>
  <si>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</si>
  <si>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</si>
  <si>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</si>
  <si>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</si>
  <si>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</si>
  <si>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</si>
  <si>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</si>
  <si>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</si>
  <si>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</si>
  <si>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</si>
  <si>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</si>
  <si>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</si>
  <si>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</si>
  <si>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</si>
  <si>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</si>
  <si>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</si>
  <si>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</si>
  <si>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</si>
  <si>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</si>
  <si>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</si>
  <si>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</si>
  <si>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</si>
  <si>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</si>
  <si>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</si>
  <si>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</si>
  <si>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</si>
  <si>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</si>
  <si>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</si>
  <si>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</si>
  <si>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</si>
  <si>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</si>
  <si>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</si>
  <si>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</si>
  <si>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</si>
  <si>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</si>
  <si>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</si>
  <si>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</si>
  <si>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</si>
  <si>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</si>
  <si>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</si>
  <si>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</si>
  <si>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</si>
  <si>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</si>
  <si>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</si>
  <si>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</si>
  <si>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</si>
  <si>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</si>
  <si>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</si>
  <si>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</si>
  <si>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</si>
  <si>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</si>
  <si>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</si>
  <si>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</si>
  <si>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</si>
  <si>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</si>
  <si>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</si>
  <si>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</si>
  <si>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</si>
  <si>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</si>
  <si>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</si>
  <si>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</si>
  <si>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</si>
  <si>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</si>
  <si>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</si>
  <si>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</si>
  <si>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</si>
  <si>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</si>
  <si>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</si>
  <si>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</si>
  <si>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</si>
  <si>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</si>
  <si>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</si>
  <si>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</si>
  <si>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</si>
  <si>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</si>
  <si>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</si>
  <si>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</si>
  <si>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</si>
  <si>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</si>
  <si>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</si>
  <si>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</si>
  <si>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</si>
  <si>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</si>
  <si>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</si>
  <si>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</si>
  <si>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</si>
  <si>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</si>
  <si>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</si>
  <si>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</si>
  <si>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</si>
  <si>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</si>
  <si>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</si>
  <si>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</si>
  <si>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</si>
  <si>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</si>
  <si>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</si>
  <si>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</si>
  <si>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</si>
  <si>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</si>
  <si>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</si>
  <si>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</si>
  <si>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</si>
  <si>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</si>
  <si>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</si>
  <si>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</si>
  <si>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</si>
  <si>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</si>
  <si>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</si>
  <si>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</si>
  <si>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</si>
  <si>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</si>
  <si>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</si>
  <si>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</si>
  <si>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</si>
  <si>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</si>
  <si>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</si>
  <si>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</si>
  <si>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</si>
  <si>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</si>
  <si>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</si>
  <si>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</si>
  <si>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</si>
  <si>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</si>
  <si>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</si>
  <si>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</si>
  <si>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</si>
  <si>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</si>
  <si>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</si>
  <si>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</si>
  <si>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</si>
  <si>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</si>
  <si>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</si>
  <si>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</si>
  <si>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</si>
  <si>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</si>
  <si>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</si>
  <si>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</si>
  <si>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</si>
  <si>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</si>
  <si>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</si>
  <si>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</si>
  <si>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</si>
  <si>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</si>
  <si>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</si>
  <si>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</si>
  <si>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</si>
  <si>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</si>
  <si>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</si>
  <si>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</si>
  <si>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</si>
  <si>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</si>
  <si>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</si>
  <si>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</si>
  <si>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</si>
  <si>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</si>
  <si>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</si>
  <si>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</si>
  <si>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</si>
  <si>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</si>
  <si>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</si>
  <si>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</si>
  <si>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</si>
  <si>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</si>
  <si>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</si>
  <si>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</si>
  <si>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</si>
  <si>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</si>
  <si>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</si>
  <si>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</si>
  <si>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</si>
  <si>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</si>
  <si>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</si>
  <si>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</si>
  <si>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</si>
  <si>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</si>
  <si>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</si>
  <si>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</si>
  <si>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</si>
  <si>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</si>
  <si>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</si>
  <si>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</si>
  <si>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</si>
  <si>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</si>
  <si>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</si>
  <si>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</si>
  <si>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</si>
  <si>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</si>
  <si>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</si>
  <si>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</si>
  <si>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</si>
  <si>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</si>
  <si>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</si>
  <si>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</si>
  <si>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</si>
  <si>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</si>
  <si>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</si>
  <si>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</si>
  <si>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</si>
  <si>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</si>
  <si>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</si>
  <si>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</si>
  <si>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</si>
  <si>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</si>
  <si>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</si>
  <si>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</si>
  <si>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</si>
  <si>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</si>
  <si>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</si>
  <si>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</si>
  <si>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</si>
  <si>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</si>
  <si>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</si>
  <si>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</si>
  <si>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</si>
  <si>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</si>
  <si>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</si>
  <si>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</si>
  <si>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</si>
  <si>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</si>
  <si>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</si>
  <si>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</si>
  <si>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</si>
  <si>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</si>
  <si>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</si>
  <si>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</si>
  <si>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</si>
  <si>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</si>
  <si>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</si>
  <si>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</si>
  <si>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</si>
  <si>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</si>
  <si>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</si>
  <si>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</si>
  <si>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</si>
  <si>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</si>
  <si>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</si>
  <si>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</si>
  <si>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</si>
  <si>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</si>
  <si>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</si>
  <si>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</si>
  <si>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</si>
  <si>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</si>
  <si>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</si>
  <si>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</si>
  <si>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</si>
  <si>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</si>
  <si>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</si>
  <si>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</si>
  <si>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</si>
  <si>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</si>
  <si>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</si>
  <si>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</si>
  <si>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</si>
  <si>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</si>
  <si>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</si>
  <si>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</si>
  <si>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</si>
  <si>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</si>
  <si>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</si>
  <si>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</si>
  <si>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</si>
  <si>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</si>
  <si>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</si>
  <si>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</si>
  <si>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</si>
  <si>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</si>
  <si>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</si>
  <si>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</si>
  <si>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</si>
  <si>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</si>
  <si>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</si>
  <si>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</si>
  <si>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</si>
  <si>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</si>
  <si>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</si>
  <si>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</si>
  <si>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</si>
  <si>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</si>
  <si>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</si>
  <si>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</si>
  <si>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</si>
  <si>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</si>
  <si>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</si>
  <si>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</si>
  <si>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</si>
  <si>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</si>
  <si>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</si>
  <si>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</si>
  <si>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</si>
  <si>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</si>
  <si>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</si>
  <si>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</si>
  <si>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</si>
  <si>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</si>
  <si>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</si>
  <si>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</si>
  <si>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</si>
  <si>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</si>
  <si>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</si>
  <si>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</si>
  <si>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</si>
  <si>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</si>
  <si>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</si>
  <si>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</si>
  <si>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</si>
  <si>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</si>
  <si>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</si>
  <si>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</si>
  <si>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</si>
  <si>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</si>
  <si>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</si>
  <si>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</si>
  <si>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</si>
  <si>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</si>
  <si>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</si>
  <si>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</si>
  <si>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</si>
  <si>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</si>
  <si>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</si>
  <si>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</si>
  <si>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</si>
  <si>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</si>
  <si>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</si>
  <si>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</si>
  <si>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</si>
  <si>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</si>
  <si>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</si>
  <si>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</si>
  <si>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</si>
  <si>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</si>
  <si>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</si>
  <si>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</si>
  <si>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</si>
  <si>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</si>
  <si>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</si>
  <si>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</si>
  <si>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</si>
  <si>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</si>
  <si>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</si>
  <si>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</si>
  <si>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</si>
  <si>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</si>
  <si>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</si>
  <si>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</si>
  <si>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</si>
  <si>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</si>
  <si>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</si>
  <si>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</si>
  <si>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</si>
  <si>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</si>
  <si>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</si>
  <si>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</si>
  <si>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</si>
  <si>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</si>
  <si>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</si>
  <si>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</si>
  <si>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</si>
  <si>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</si>
  <si>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</si>
  <si>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</si>
  <si>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</si>
  <si>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</si>
  <si>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</si>
  <si>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</si>
  <si>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</si>
  <si>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</si>
  <si>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</si>
  <si>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</si>
  <si>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</si>
  <si>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</si>
  <si>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</si>
  <si>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</si>
  <si>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</si>
  <si>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</si>
  <si>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</si>
  <si>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</si>
  <si>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</si>
  <si>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</si>
  <si>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</si>
  <si>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</si>
  <si>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</si>
  <si>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</si>
  <si>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</si>
  <si>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</si>
  <si>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</si>
  <si>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</si>
  <si>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</si>
  <si>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</si>
  <si>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</si>
  <si>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</si>
  <si>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</si>
  <si>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</si>
  <si>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</si>
  <si>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</si>
  <si>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</si>
  <si>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</si>
  <si>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</si>
  <si>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</si>
  <si>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</si>
  <si>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</si>
  <si>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</si>
  <si>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</si>
  <si>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</si>
  <si>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</si>
  <si>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</si>
  <si>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</si>
  <si>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</si>
  <si>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</si>
  <si>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</si>
  <si>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</si>
  <si>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</si>
  <si>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</si>
  <si>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</si>
  <si>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</si>
  <si>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</si>
  <si>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</si>
  <si>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</si>
  <si>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</si>
  <si>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</si>
  <si>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</si>
  <si>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</si>
  <si>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</si>
  <si>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</si>
  <si>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</si>
  <si>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</si>
  <si>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</si>
  <si>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</si>
  <si>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</si>
  <si>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</si>
  <si>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</si>
  <si>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</si>
  <si>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</si>
  <si>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</si>
  <si>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</si>
  <si>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</si>
  <si>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</si>
  <si>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</si>
  <si>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</si>
  <si>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</si>
  <si>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</si>
  <si>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</si>
  <si>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</si>
  <si>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</si>
  <si>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</si>
  <si>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</si>
  <si>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</si>
  <si>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</si>
  <si>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</si>
  <si>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</si>
  <si>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</si>
  <si>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</si>
  <si>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</si>
  <si>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</si>
  <si>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</si>
  <si>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</si>
  <si>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</si>
  <si>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</si>
  <si>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</si>
  <si>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</si>
  <si>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</si>
  <si>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</si>
  <si>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</si>
  <si>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</si>
  <si>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</si>
  <si>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</si>
  <si>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</si>
  <si>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</si>
  <si>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</si>
  <si>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</si>
  <si>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</si>
  <si>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</si>
  <si>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</si>
  <si>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</si>
  <si>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</si>
  <si>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</si>
  <si>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</si>
  <si>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</si>
  <si>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</si>
  <si>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</si>
  <si>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</si>
  <si>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</si>
  <si>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</si>
  <si>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</si>
  <si>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</si>
  <si>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</si>
  <si>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</si>
  <si>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</si>
  <si>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</si>
  <si>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</si>
  <si>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</si>
  <si>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</si>
  <si>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</si>
  <si>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</si>
  <si>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</si>
  <si>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</si>
  <si>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</si>
  <si>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</si>
  <si>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</si>
  <si>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</si>
  <si>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</si>
  <si>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</si>
  <si>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</si>
  <si>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</si>
  <si>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</si>
  <si>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</si>
  <si>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</si>
  <si>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</si>
  <si>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</si>
  <si>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</si>
  <si>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</si>
  <si>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</si>
  <si>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</si>
  <si>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</si>
  <si>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</si>
  <si>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</si>
  <si>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</si>
  <si>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</si>
  <si>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</si>
  <si>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</si>
  <si>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</si>
  <si>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</si>
  <si>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</si>
  <si>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</si>
  <si>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</si>
  <si>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</si>
  <si>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</si>
  <si>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</si>
  <si>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</si>
  <si>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</si>
  <si>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</si>
  <si>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</si>
  <si>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</si>
  <si>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</si>
  <si>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</si>
  <si>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</si>
  <si>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</si>
  <si>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</si>
  <si>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</si>
  <si>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</si>
  <si>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</si>
  <si>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</si>
  <si>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</si>
  <si>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</si>
  <si>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</si>
  <si>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</si>
  <si>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</si>
  <si>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</si>
  <si>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</si>
  <si>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</si>
  <si>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</si>
  <si>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</si>
  <si>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</si>
  <si>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</si>
  <si>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</si>
  <si>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</si>
  <si>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</si>
  <si>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</si>
  <si>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</si>
  <si>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</si>
  <si>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</si>
  <si>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</si>
  <si>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</si>
  <si>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</si>
  <si>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</si>
  <si>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</si>
  <si>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</si>
  <si>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</si>
  <si>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</si>
  <si>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</si>
  <si>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</si>
  <si>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</si>
  <si>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</si>
  <si>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</si>
  <si>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</si>
  <si>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</si>
  <si>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</si>
  <si>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</si>
  <si>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</si>
  <si>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</si>
  <si>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</si>
  <si>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</si>
  <si>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</si>
  <si>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</si>
  <si>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</si>
  <si>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</si>
  <si>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</si>
  <si>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</si>
  <si>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</si>
  <si>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</si>
  <si>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</si>
  <si>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</si>
  <si>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</si>
  <si>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</si>
  <si>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</si>
  <si>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</si>
  <si>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</si>
  <si>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</si>
  <si>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</si>
  <si>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</si>
  <si>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</si>
  <si>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</si>
  <si>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</si>
  <si>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</si>
  <si>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</si>
  <si>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</si>
  <si>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</si>
  <si>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</si>
  <si>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</si>
  <si>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</si>
  <si>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</si>
  <si>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</si>
  <si>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</si>
  <si>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</si>
  <si>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</si>
  <si>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</si>
  <si>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</si>
  <si>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</si>
  <si>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</si>
  <si>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</si>
  <si>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</si>
  <si>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</si>
  <si>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</si>
  <si>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</si>
  <si>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</si>
  <si>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</si>
  <si>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</si>
  <si>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</si>
  <si>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</si>
  <si>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</si>
  <si>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</si>
  <si>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</si>
  <si>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</si>
  <si>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</si>
  <si>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</si>
  <si>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</si>
  <si>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</si>
  <si>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</si>
  <si>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</si>
  <si>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</si>
  <si>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</si>
  <si>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</si>
  <si>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</si>
  <si>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</si>
  <si>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</si>
  <si>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</si>
  <si>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</si>
  <si>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</si>
  <si>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</si>
  <si>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</si>
  <si>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</si>
  <si>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</si>
  <si>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</si>
  <si>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</si>
  <si>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</si>
  <si>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</si>
  <si>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</si>
  <si>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</si>
  <si>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</si>
  <si>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</si>
  <si>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</si>
  <si>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</si>
  <si>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</si>
  <si>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</si>
  <si>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</si>
  <si>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</si>
  <si>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</si>
  <si>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</si>
  <si>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</si>
  <si>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</si>
  <si>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</si>
  <si>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</si>
  <si>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</si>
  <si>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</si>
  <si>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</si>
  <si>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</si>
  <si>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</si>
  <si>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</si>
  <si>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</si>
  <si>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</si>
  <si>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</si>
  <si>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</si>
  <si>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</si>
  <si>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</si>
  <si>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</si>
  <si>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</si>
  <si>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</si>
  <si>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</si>
  <si>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</si>
  <si>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</si>
  <si>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</si>
  <si>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</si>
  <si>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</si>
  <si>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</si>
  <si>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</si>
  <si>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</si>
  <si>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</si>
  <si>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</si>
  <si>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</si>
  <si>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</si>
  <si>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</si>
  <si>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</si>
  <si>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</si>
  <si>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</si>
  <si>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</si>
  <si>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</si>
  <si>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</si>
  <si>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</si>
  <si>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</si>
  <si>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</si>
  <si>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</si>
  <si>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</si>
  <si>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</si>
  <si>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</si>
  <si>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</si>
  <si>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</si>
  <si>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</si>
  <si>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</si>
  <si>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</si>
  <si>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</si>
  <si>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</si>
  <si>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</si>
  <si>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</si>
  <si>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</si>
  <si>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</si>
  <si>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</si>
  <si>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</si>
  <si>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</si>
  <si>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</si>
  <si>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</si>
  <si>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</si>
  <si>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</si>
  <si>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</si>
  <si>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</si>
  <si>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</si>
  <si>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</si>
  <si>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</si>
  <si>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</si>
  <si>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</si>
  <si>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</si>
  <si>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</si>
  <si>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</si>
  <si>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</si>
  <si>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</si>
  <si>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</si>
  <si>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</si>
  <si>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</si>
  <si>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</si>
  <si>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</si>
  <si>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</si>
  <si>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</si>
  <si>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</si>
  <si>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</si>
  <si>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</si>
  <si>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</si>
  <si>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</si>
  <si>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</si>
  <si>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</si>
  <si>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</si>
  <si>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</si>
  <si>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</si>
  <si>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</si>
  <si>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</si>
  <si>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</si>
  <si>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</si>
  <si>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</si>
  <si>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</si>
  <si>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</si>
  <si>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</si>
  <si>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</si>
  <si>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</si>
  <si>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</si>
  <si>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</si>
  <si>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</si>
  <si>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</si>
  <si>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</si>
  <si>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</si>
  <si>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</si>
  <si>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</si>
  <si>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</si>
  <si>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</si>
  <si>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</si>
  <si>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</si>
  <si>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</si>
  <si>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</si>
  <si>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</si>
  <si>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</si>
  <si>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</si>
  <si>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</si>
  <si>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</si>
  <si>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</si>
  <si>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</si>
  <si>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</si>
  <si>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</si>
  <si>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</si>
  <si>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</si>
  <si>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</si>
  <si>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</si>
  <si>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</si>
  <si>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</si>
  <si>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</si>
  <si>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</si>
  <si>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</si>
  <si>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</si>
  <si>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</si>
  <si>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</si>
  <si>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</si>
  <si>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</si>
  <si>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</si>
  <si>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</si>
  <si>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</si>
  <si>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</si>
  <si>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</si>
  <si>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</si>
  <si>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</si>
  <si>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</si>
  <si>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</si>
  <si>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</si>
  <si>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</si>
  <si>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</si>
  <si>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</si>
  <si>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</si>
  <si>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</si>
  <si>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</si>
  <si>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</si>
  <si>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</si>
  <si>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</si>
  <si>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</si>
  <si>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</si>
  <si>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</si>
  <si>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</si>
  <si>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</si>
  <si>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</si>
  <si>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</si>
  <si>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</si>
  <si>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</si>
  <si>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</si>
  <si>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</si>
  <si>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</si>
  <si>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</si>
  <si>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</si>
  <si>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</si>
  <si>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</si>
  <si>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</si>
  <si>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</si>
  <si>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</si>
  <si>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</si>
  <si>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</si>
  <si>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</si>
  <si>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</si>
  <si>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</si>
  <si>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</si>
  <si>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</si>
  <si>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</si>
  <si>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</si>
  <si>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</si>
  <si>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</si>
  <si>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</si>
  <si>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</si>
  <si>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</si>
  <si>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</si>
  <si>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</si>
  <si>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</si>
  <si>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</si>
  <si>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</si>
  <si>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</si>
  <si>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</si>
  <si>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</si>
  <si>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</si>
  <si>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</si>
  <si>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</si>
  <si>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</si>
  <si>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</si>
  <si>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</si>
  <si>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</si>
  <si>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</si>
  <si>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</si>
  <si>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</si>
  <si>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</si>
  <si>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</si>
  <si>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</si>
  <si>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</si>
  <si>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</si>
  <si>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</si>
  <si>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</si>
  <si>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</si>
  <si>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</si>
  <si>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</si>
  <si>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</si>
  <si>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</si>
  <si>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</si>
  <si>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</si>
  <si>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</si>
  <si>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</si>
  <si>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</si>
  <si>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</si>
  <si>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</si>
  <si>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</si>
  <si>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</si>
  <si>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</si>
  <si>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</si>
  <si>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</si>
  <si>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</si>
  <si>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</si>
  <si>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</si>
  <si>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</si>
  <si>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</si>
  <si>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</si>
  <si>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</si>
  <si>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</si>
  <si>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</si>
  <si>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</si>
  <si>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</si>
  <si>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</si>
  <si>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</si>
  <si>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</si>
  <si>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</si>
  <si>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</si>
  <si>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</si>
  <si>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</si>
  <si>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</si>
  <si>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</si>
  <si>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</si>
  <si>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</si>
  <si>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</si>
  <si>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</si>
  <si>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</si>
  <si>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</si>
  <si>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</si>
  <si>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</si>
  <si>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</si>
  <si>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</si>
  <si>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</si>
  <si>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</si>
  <si>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</si>
  <si>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</si>
  <si>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</si>
  <si>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</si>
  <si>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</si>
  <si>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</si>
  <si>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</si>
  <si>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</si>
  <si>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</si>
  <si>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</si>
  <si>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</si>
  <si>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</si>
  <si>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</si>
  <si>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</si>
  <si>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</si>
  <si>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</si>
  <si>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</si>
  <si>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</si>
  <si>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</si>
  <si>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</si>
  <si>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</si>
  <si>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</si>
  <si>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</si>
  <si>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</si>
  <si>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</si>
  <si>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</si>
  <si>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</si>
  <si>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</si>
  <si>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</si>
  <si>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</si>
  <si>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</si>
  <si>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</si>
  <si>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</si>
  <si>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</si>
  <si>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</si>
  <si>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</si>
  <si>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</si>
  <si>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</si>
  <si>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</si>
  <si>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</si>
  <si>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</si>
  <si>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</si>
  <si>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</si>
  <si>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</si>
  <si>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</si>
  <si>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</si>
  <si>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</si>
  <si>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</si>
  <si>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</si>
  <si>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</si>
  <si>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</si>
  <si>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</si>
  <si>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</si>
  <si>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</si>
  <si>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</si>
  <si>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</si>
  <si>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</si>
  <si>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</si>
  <si>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</si>
  <si>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</si>
  <si>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</si>
  <si>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</si>
  <si>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</si>
  <si>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</si>
  <si>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</si>
  <si>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</si>
  <si>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</si>
  <si>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</si>
  <si>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</si>
  <si>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</si>
  <si>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</si>
  <si>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</si>
  <si>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</si>
  <si>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</si>
  <si>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</si>
  <si>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</si>
  <si>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</si>
  <si>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</si>
  <si>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</si>
  <si>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</si>
  <si>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</si>
  <si>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</si>
  <si>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</si>
  <si>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</si>
  <si>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</si>
  <si>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</si>
  <si>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</si>
  <si>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</si>
  <si>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</si>
  <si>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</si>
  <si>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</si>
  <si>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</si>
  <si>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</si>
  <si>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</si>
  <si>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</si>
  <si>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</si>
  <si>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</si>
  <si>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</si>
  <si>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</si>
  <si>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</si>
  <si>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</si>
  <si>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</si>
  <si>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</si>
  <si>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</si>
  <si>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</si>
  <si>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</si>
  <si>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</si>
  <si>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</si>
  <si>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</si>
  <si>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</si>
  <si>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</si>
  <si>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</si>
  <si>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</si>
  <si>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</si>
  <si>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</si>
  <si>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</si>
  <si>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</si>
  <si>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</si>
  <si>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</si>
  <si>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</si>
  <si>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</si>
  <si>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</si>
  <si>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</si>
  <si>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</si>
  <si>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</si>
  <si>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</si>
  <si>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</si>
  <si>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</si>
  <si>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</si>
  <si>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</si>
  <si>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</si>
  <si>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</si>
  <si>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</si>
  <si>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</si>
  <si>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</si>
  <si>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</si>
  <si>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</si>
  <si>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</si>
  <si>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</si>
  <si>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</si>
  <si>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</si>
  <si>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</si>
  <si>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</si>
  <si>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</si>
  <si>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</si>
  <si>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</si>
  <si>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</si>
  <si>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</si>
  <si>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</si>
  <si>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</si>
  <si>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</si>
  <si>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</si>
  <si>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</si>
  <si>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</si>
  <si>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</si>
  <si>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</si>
  <si>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</si>
  <si>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</si>
  <si>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</si>
  <si>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</si>
  <si>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</si>
  <si>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</si>
  <si>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</si>
  <si>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</si>
  <si>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</si>
  <si>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</si>
  <si>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</si>
  <si>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</si>
  <si>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</si>
  <si>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</si>
  <si>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</si>
  <si>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</si>
  <si>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</si>
  <si>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</si>
  <si>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</si>
  <si>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</si>
  <si>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</si>
  <si>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</si>
  <si>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</si>
  <si>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</si>
  <si>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</si>
  <si>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</si>
  <si>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</si>
  <si>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</si>
  <si>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</si>
  <si>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</si>
  <si>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</si>
  <si>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</si>
  <si>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</si>
  <si>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</si>
  <si>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</si>
  <si>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</si>
  <si>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</si>
  <si>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</si>
  <si>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</si>
  <si>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</si>
  <si>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</si>
  <si>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</si>
  <si>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</si>
  <si>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</si>
  <si>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</si>
  <si>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</si>
  <si>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</si>
  <si>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</si>
  <si>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</si>
  <si>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</si>
  <si>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</si>
  <si>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</si>
  <si>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</si>
  <si>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</si>
  <si>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</si>
  <si>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</si>
  <si>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</si>
  <si>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</si>
  <si>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</si>
  <si>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</si>
  <si>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</si>
  <si>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</si>
  <si>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</si>
  <si>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</si>
  <si>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</si>
  <si>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</si>
  <si>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</si>
  <si>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</si>
  <si>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</si>
  <si>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</si>
  <si>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</si>
  <si>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</si>
  <si>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</si>
  <si>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</si>
  <si>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</si>
  <si>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</si>
  <si>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</si>
  <si>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</si>
  <si>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</si>
  <si>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</si>
  <si>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</si>
  <si>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</si>
  <si>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</si>
  <si>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</si>
  <si>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</si>
  <si>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</si>
  <si>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</si>
  <si>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</si>
  <si>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</si>
  <si>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</si>
  <si>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</si>
  <si>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</si>
  <si>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</si>
  <si>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</si>
  <si>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</si>
  <si>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</si>
  <si>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</si>
  <si>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</si>
  <si>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</si>
  <si>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</si>
  <si>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</si>
  <si>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</si>
  <si>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</si>
  <si>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</si>
  <si>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</si>
  <si>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</si>
  <si>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</si>
  <si>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</si>
  <si>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</si>
  <si>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</si>
  <si>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</si>
  <si>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</si>
  <si>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</si>
  <si>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</si>
  <si>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</si>
  <si>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</si>
  <si>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</si>
  <si>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</si>
  <si>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</si>
  <si>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</si>
  <si>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</si>
  <si>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</si>
  <si>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</si>
  <si>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</si>
  <si>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</si>
  <si>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</si>
  <si>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</si>
  <si>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</si>
  <si>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</si>
  <si>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</si>
  <si>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</si>
  <si>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</si>
  <si>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</si>
  <si>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</si>
  <si>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</si>
  <si>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</si>
  <si>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</si>
  <si>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</si>
  <si>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</si>
  <si>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</si>
  <si>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</si>
  <si>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</si>
  <si>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</si>
  <si>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</si>
  <si>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</si>
  <si>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</si>
  <si>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</si>
  <si>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</si>
  <si>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</si>
  <si>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</si>
  <si>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</si>
  <si>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</si>
  <si>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</si>
  <si>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</si>
  <si>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</si>
  <si>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</si>
  <si>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</si>
  <si>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</si>
  <si>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</si>
  <si>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</si>
  <si>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</si>
  <si>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</si>
  <si>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</si>
  <si>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</si>
  <si>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</si>
  <si>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</si>
  <si>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</si>
  <si>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</si>
  <si>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</si>
  <si>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</si>
  <si>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</si>
  <si>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</si>
  <si>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</si>
  <si>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</si>
  <si>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</si>
  <si>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</si>
  <si>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</si>
  <si>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</si>
  <si>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</si>
  <si>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</si>
  <si>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</si>
  <si>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</si>
  <si>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</si>
  <si>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</si>
  <si>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</si>
  <si>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</si>
  <si>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</si>
  <si>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</si>
  <si>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</si>
  <si>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</si>
  <si>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</si>
  <si>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</si>
  <si>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</si>
  <si>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</si>
  <si>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</si>
  <si>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</si>
  <si>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</si>
  <si>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</si>
  <si>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</si>
  <si>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</si>
  <si>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</si>
  <si>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</si>
  <si>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</si>
  <si>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</si>
  <si>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</si>
  <si>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</si>
  <si>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</si>
  <si>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</si>
  <si>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</si>
  <si>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</si>
  <si>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</si>
  <si>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</si>
  <si>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</si>
  <si>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</si>
  <si>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</si>
  <si>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</si>
  <si>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</si>
  <si>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</si>
  <si>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</si>
  <si>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</si>
  <si>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</si>
  <si>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</si>
  <si>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</si>
  <si>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</si>
  <si>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</si>
  <si>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</si>
  <si>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</si>
  <si>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</si>
  <si>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</si>
  <si>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</si>
  <si>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</si>
  <si>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</si>
  <si>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</si>
  <si>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</si>
  <si>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</si>
  <si>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</si>
  <si>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</si>
  <si>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</si>
  <si>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</si>
  <si>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</si>
  <si>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</si>
  <si>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</si>
  <si>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</si>
  <si>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</si>
  <si>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</si>
  <si>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</si>
  <si>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</si>
  <si>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</si>
  <si>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</si>
  <si>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</si>
  <si>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</si>
  <si>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</si>
  <si>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</si>
  <si>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</si>
  <si>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</si>
  <si>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</si>
  <si>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</si>
  <si>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</si>
  <si>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</si>
  <si>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</si>
  <si>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</si>
  <si>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</si>
  <si>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</si>
  <si>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</si>
  <si>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</si>
  <si>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</si>
  <si>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</si>
  <si>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</si>
  <si>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</si>
  <si>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</si>
  <si>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</si>
  <si>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</si>
  <si>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</si>
  <si>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</si>
  <si>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</si>
  <si>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</si>
  <si>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</si>
  <si>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</si>
  <si>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</si>
  <si>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</si>
  <si>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</si>
  <si>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</si>
  <si>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</si>
  <si>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</si>
  <si>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</si>
  <si>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</si>
  <si>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</si>
  <si>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</si>
  <si>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</si>
  <si>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</si>
  <si>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</si>
  <si>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</si>
  <si>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</si>
  <si>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</si>
  <si>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</si>
  <si>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</si>
  <si>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</si>
  <si>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</si>
  <si>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</si>
  <si>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</si>
  <si>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</si>
  <si>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</si>
  <si>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</si>
  <si>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</si>
  <si>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</si>
  <si>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</si>
  <si>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</si>
  <si>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</si>
  <si>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</si>
  <si>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</si>
  <si>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</si>
  <si>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</si>
  <si>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</si>
  <si>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</si>
  <si>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</si>
  <si>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</si>
  <si>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</si>
  <si>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</si>
  <si>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</si>
  <si>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</si>
  <si>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</si>
  <si>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</si>
  <si>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</si>
  <si>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</si>
  <si>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</si>
  <si>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</si>
  <si>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</si>
  <si>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</si>
  <si>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</si>
  <si>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</si>
  <si>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</si>
  <si>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</si>
  <si>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</si>
  <si>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</si>
  <si>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</si>
  <si>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</si>
  <si>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</si>
  <si>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</si>
  <si>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</si>
  <si>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</si>
  <si>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</si>
  <si>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</si>
  <si>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</si>
  <si>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</si>
  <si>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</si>
  <si>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</si>
  <si>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</si>
  <si>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</si>
  <si>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</si>
  <si>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</si>
  <si>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</si>
  <si>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</si>
  <si>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</si>
  <si>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</si>
  <si>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</si>
  <si>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</si>
  <si>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</si>
  <si>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</si>
  <si>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</si>
  <si>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</si>
  <si>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</si>
  <si>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</si>
  <si>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</si>
  <si>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</si>
  <si>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</si>
  <si>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</si>
  <si>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</si>
  <si>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</si>
  <si>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</si>
  <si>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</si>
  <si>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</si>
  <si>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</si>
  <si>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</si>
  <si>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</si>
  <si>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</si>
  <si>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</si>
  <si>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</si>
  <si>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</si>
  <si>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</si>
  <si>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</si>
  <si>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</si>
  <si>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</si>
  <si>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</si>
  <si>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</si>
  <si>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</si>
  <si>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</si>
  <si>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</si>
  <si>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</si>
  <si>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</si>
  <si>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</si>
  <si>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</si>
  <si>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</si>
  <si>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</si>
  <si>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</si>
  <si>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</si>
  <si>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</si>
  <si>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</si>
  <si>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</si>
  <si>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</si>
  <si>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</si>
  <si>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</si>
  <si>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</si>
  <si>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</si>
  <si>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</si>
  <si>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</si>
  <si>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</si>
  <si>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</si>
  <si>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</si>
  <si>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</si>
  <si>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</si>
  <si>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</si>
  <si>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</si>
  <si>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</si>
  <si>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</si>
  <si>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</si>
  <si>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</si>
  <si>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</si>
  <si>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</si>
  <si>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</si>
  <si>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</si>
  <si>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</si>
  <si>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</si>
  <si>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</si>
  <si>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</si>
  <si>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</si>
  <si>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</si>
  <si>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</si>
  <si>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</si>
  <si>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</si>
  <si>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</si>
  <si>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</si>
  <si>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</si>
  <si>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</si>
  <si>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</si>
  <si>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</si>
  <si>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</si>
  <si>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</si>
  <si>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</si>
  <si>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</si>
  <si>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</si>
  <si>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</si>
  <si>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</si>
  <si>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</si>
  <si>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</si>
  <si>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</si>
  <si>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</si>
  <si>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</si>
  <si>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</si>
  <si>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</si>
  <si>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</si>
  <si>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</si>
  <si>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</si>
  <si>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</si>
  <si>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</si>
  <si>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</si>
  <si>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</si>
  <si>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</si>
  <si>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</si>
  <si>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</si>
  <si>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</si>
  <si>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</si>
  <si>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</si>
  <si>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</si>
  <si>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</si>
  <si>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</si>
  <si>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</si>
  <si>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</si>
  <si>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</si>
  <si>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</si>
  <si>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</si>
  <si>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</si>
  <si>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</si>
  <si>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</si>
  <si>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</si>
  <si>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</si>
  <si>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</si>
  <si>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</si>
  <si>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</si>
  <si>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</si>
  <si>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</si>
  <si>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</si>
  <si>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</si>
  <si>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</si>
  <si>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</si>
  <si>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</si>
  <si>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</si>
  <si>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</si>
  <si>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</si>
  <si>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</si>
  <si>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</si>
  <si>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</si>
  <si>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</si>
  <si>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</si>
  <si>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</si>
  <si>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</si>
  <si>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</si>
  <si>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</si>
  <si>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</si>
  <si>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</si>
  <si>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</si>
  <si>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</si>
  <si>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</si>
  <si>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</si>
  <si>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</si>
  <si>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</si>
  <si>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</si>
  <si>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</si>
  <si>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</si>
  <si>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</si>
  <si>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</si>
  <si>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</si>
  <si>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</si>
  <si>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</si>
  <si>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</si>
  <si>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</si>
  <si>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</si>
  <si>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</si>
  <si>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</si>
  <si>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</si>
  <si>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</si>
  <si>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</si>
  <si>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</si>
  <si>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</si>
  <si>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</si>
  <si>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</si>
  <si>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</si>
  <si>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</si>
  <si>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</si>
  <si>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</si>
  <si>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</si>
  <si>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</si>
  <si>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</si>
  <si>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</si>
  <si>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</si>
  <si>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</si>
  <si>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</si>
  <si>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</si>
  <si>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</si>
  <si>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</si>
  <si>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</si>
  <si>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</si>
  <si>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</si>
  <si>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</si>
  <si>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</si>
  <si>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</si>
  <si>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</si>
  <si>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</si>
  <si>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</si>
  <si>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</si>
  <si>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</si>
  <si>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</si>
  <si>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</si>
  <si>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</si>
  <si>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</si>
  <si>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</si>
  <si>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</si>
  <si>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</si>
  <si>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</si>
  <si>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</si>
  <si>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</si>
  <si>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</si>
  <si>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</si>
  <si>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</si>
  <si>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</si>
  <si>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</si>
  <si>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</si>
  <si>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</si>
  <si>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</si>
  <si>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</si>
  <si>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</si>
  <si>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</si>
  <si>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</si>
  <si>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</si>
  <si>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</si>
  <si>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</si>
  <si>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</si>
  <si>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</si>
  <si>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</si>
  <si>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</si>
  <si>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</si>
  <si>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</si>
  <si>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</si>
  <si>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</si>
  <si>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</si>
  <si>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</si>
  <si>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</si>
  <si>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</si>
  <si>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</si>
  <si>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</si>
  <si>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</si>
  <si>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</si>
  <si>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</si>
  <si>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</si>
  <si>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</si>
  <si>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</si>
  <si>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</si>
  <si>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</si>
  <si>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</si>
  <si>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</si>
  <si>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</si>
  <si>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</si>
  <si>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</si>
  <si>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</si>
  <si>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</si>
  <si>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</si>
  <si>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</si>
  <si>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</si>
  <si>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</si>
  <si>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</si>
  <si>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</si>
  <si>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</si>
  <si>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</si>
  <si>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</si>
  <si>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</si>
  <si>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</si>
  <si>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</si>
  <si>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</si>
  <si>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</si>
  <si>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</si>
  <si>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</si>
  <si>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</si>
  <si>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</si>
  <si>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</si>
  <si>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</si>
  <si>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</si>
  <si>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</si>
  <si>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</si>
  <si>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</si>
  <si>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</si>
  <si>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</si>
  <si>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</si>
  <si>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</si>
  <si>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</si>
  <si>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</si>
  <si>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</si>
  <si>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</si>
  <si>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</si>
  <si>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</si>
  <si>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</si>
  <si>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</si>
  <si>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</si>
  <si>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</si>
  <si>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</si>
  <si>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</si>
  <si>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</si>
  <si>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</si>
  <si>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</si>
  <si>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</si>
  <si>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</si>
  <si>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</si>
  <si>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</si>
  <si>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</si>
  <si>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</si>
  <si>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</si>
  <si>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</si>
  <si>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</si>
  <si>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</si>
  <si>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</si>
  <si>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</si>
  <si>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</si>
  <si>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</si>
  <si>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</si>
  <si>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</si>
  <si>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</si>
  <si>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</si>
  <si>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</si>
  <si>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</si>
  <si>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</si>
  <si>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</si>
  <si>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</si>
  <si>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</si>
  <si>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</si>
  <si>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</si>
  <si>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</si>
  <si>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</si>
  <si>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</si>
  <si>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</si>
  <si>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</si>
  <si>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</si>
  <si>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</si>
  <si>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</si>
  <si>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</si>
  <si>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</si>
  <si>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</si>
  <si>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</si>
  <si>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</si>
  <si>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</si>
  <si>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</si>
  <si>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</si>
  <si>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</si>
  <si>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</si>
  <si>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</si>
  <si>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</si>
  <si>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</si>
  <si>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</si>
  <si>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</si>
  <si>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</si>
  <si>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</si>
  <si>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</si>
  <si>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</si>
  <si>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</si>
  <si>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</si>
  <si>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</si>
  <si>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</si>
  <si>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</si>
  <si>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</si>
  <si>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</si>
  <si>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</si>
  <si>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</si>
  <si>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</si>
  <si>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</si>
  <si>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</si>
  <si>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</si>
  <si>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</si>
  <si>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</si>
  <si>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</si>
  <si>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</si>
  <si>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</si>
  <si>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</si>
  <si>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</si>
  <si>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</si>
  <si>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</si>
  <si>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</si>
  <si>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</si>
  <si>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</si>
  <si>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</si>
  <si>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</si>
  <si>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</si>
  <si>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</si>
  <si>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</si>
  <si>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</si>
  <si>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</si>
  <si>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</si>
  <si>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</si>
  <si>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</si>
  <si>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</si>
  <si>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</si>
  <si>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</si>
  <si>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</si>
  <si>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</si>
  <si>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</si>
  <si>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</si>
  <si>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</si>
  <si>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</si>
  <si>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</si>
  <si>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</si>
  <si>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</si>
  <si>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</si>
  <si>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</si>
  <si>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</si>
  <si>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</si>
  <si>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</si>
  <si>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</si>
  <si>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</si>
  <si>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</si>
  <si>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</si>
  <si>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</si>
  <si>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</si>
  <si>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</si>
  <si>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</si>
  <si>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</si>
  <si>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</si>
  <si>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</si>
  <si>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</si>
  <si>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</si>
  <si>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</si>
  <si>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</si>
  <si>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</si>
  <si>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</si>
  <si>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</si>
  <si>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</si>
  <si>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</si>
  <si>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</si>
  <si>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</si>
  <si>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</si>
  <si>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</si>
  <si>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</si>
  <si>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</si>
  <si>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</si>
  <si>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</si>
  <si>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</si>
  <si>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</si>
  <si>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</si>
  <si>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</si>
  <si>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</si>
  <si>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</si>
  <si>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</si>
  <si>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</si>
  <si>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</si>
  <si>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</si>
  <si>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</si>
  <si>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</si>
  <si>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</si>
  <si>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</si>
  <si>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</si>
  <si>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</si>
  <si>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</si>
  <si>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</si>
  <si>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</si>
  <si>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</si>
  <si>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</si>
  <si>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</si>
  <si>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</si>
  <si>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</si>
  <si>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</si>
  <si>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</si>
  <si>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</si>
  <si>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</si>
  <si>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</si>
  <si>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</si>
  <si>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</si>
  <si>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</si>
  <si>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</si>
  <si>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</si>
  <si>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</si>
  <si>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</si>
  <si>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</si>
  <si>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</si>
  <si>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</si>
  <si>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</si>
  <si>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</si>
  <si>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</si>
  <si>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</si>
  <si>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</si>
  <si>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</si>
  <si>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</si>
  <si>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</si>
  <si>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</si>
  <si>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</si>
  <si>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</si>
  <si>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</si>
  <si>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</si>
  <si>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</si>
  <si>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</si>
  <si>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</si>
  <si>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</si>
  <si>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</si>
  <si>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</si>
  <si>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</si>
  <si>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</si>
  <si>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</si>
  <si>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</si>
  <si>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</si>
  <si>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</si>
  <si>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</si>
  <si>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</si>
  <si>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</si>
  <si>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</si>
  <si>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</si>
  <si>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</si>
  <si>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</si>
  <si>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</si>
  <si>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</si>
  <si>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</si>
  <si>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</si>
  <si>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</si>
  <si>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</si>
  <si>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</si>
  <si>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</si>
  <si>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</si>
  <si>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</si>
  <si>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</si>
  <si>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</si>
  <si>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</si>
  <si>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</si>
  <si>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</si>
  <si>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</si>
  <si>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</si>
  <si>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</si>
  <si>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</si>
  <si>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</si>
  <si>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</si>
  <si>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</si>
  <si>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</si>
  <si>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</si>
  <si>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</si>
  <si>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</si>
  <si>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</si>
  <si>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</si>
  <si>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</si>
  <si>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</si>
  <si>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</si>
  <si>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</si>
  <si>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</si>
  <si>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</si>
  <si>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</si>
  <si>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</si>
  <si>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</si>
  <si>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</si>
  <si>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</si>
  <si>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</si>
  <si>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</si>
  <si>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</si>
  <si>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</si>
  <si>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</si>
  <si>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</si>
  <si>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</si>
  <si>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</si>
  <si>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</si>
  <si>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</si>
  <si>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</si>
  <si>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</si>
  <si>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</si>
  <si>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</si>
  <si>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</si>
  <si>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</si>
  <si>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</si>
  <si>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</si>
  <si>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</si>
  <si>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</si>
  <si>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</si>
  <si>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</si>
  <si>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</si>
  <si>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</si>
  <si>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</si>
  <si>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</si>
  <si>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</si>
  <si>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</si>
  <si>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</si>
  <si>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</si>
  <si>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</si>
  <si>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</si>
  <si>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</si>
  <si>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</si>
  <si>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</si>
  <si>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</si>
  <si>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</si>
  <si>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</si>
  <si>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</si>
  <si>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</si>
  <si>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</si>
  <si>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</si>
  <si>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</si>
  <si>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</si>
  <si>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</si>
  <si>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</si>
  <si>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</si>
  <si>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</si>
  <si>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</si>
  <si>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</si>
  <si>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</si>
  <si>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</si>
  <si>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</si>
  <si>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</si>
  <si>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</si>
  <si>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</si>
  <si>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</si>
  <si>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</si>
  <si>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</si>
  <si>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</si>
  <si>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</si>
  <si>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</si>
  <si>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</si>
  <si>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</si>
  <si>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</si>
  <si>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</si>
  <si>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</si>
  <si>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</si>
  <si>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</si>
  <si>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</si>
  <si>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</si>
  <si>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</si>
  <si>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</si>
  <si>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</si>
  <si>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</si>
  <si>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</si>
  <si>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</si>
  <si>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</si>
  <si>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</si>
  <si>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</si>
  <si>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</si>
  <si>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</si>
  <si>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</si>
  <si>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</si>
  <si>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</si>
  <si>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</si>
  <si>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</si>
  <si>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</si>
  <si>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</si>
  <si>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</si>
  <si>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</si>
  <si>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</si>
  <si>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</si>
  <si>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</si>
  <si>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</si>
  <si>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</si>
  <si>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</si>
  <si>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</si>
  <si>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</si>
  <si>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</si>
  <si>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</si>
  <si>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</si>
  <si>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</si>
  <si>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</si>
  <si>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</si>
  <si>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</si>
  <si>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</si>
  <si>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</si>
  <si>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</si>
  <si>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</si>
  <si>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</si>
  <si>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</si>
  <si>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</si>
  <si>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</si>
  <si>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</si>
  <si>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</si>
  <si>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</si>
  <si>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</si>
  <si>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</si>
  <si>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</si>
  <si>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</si>
  <si>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</si>
  <si>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</si>
  <si>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</si>
  <si>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</si>
  <si>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</si>
  <si>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</si>
  <si>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</si>
  <si>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</si>
  <si>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</si>
  <si>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</si>
  <si>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</si>
  <si>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</si>
  <si>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</si>
  <si>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</si>
  <si>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</si>
  <si>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</si>
  <si>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</si>
  <si>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</si>
  <si>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</si>
  <si>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</si>
  <si>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</si>
  <si>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</si>
  <si>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</si>
  <si>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</si>
  <si>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</si>
  <si>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</si>
  <si>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</si>
  <si>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</si>
  <si>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</si>
  <si>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</si>
  <si>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</si>
  <si>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</si>
  <si>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</si>
  <si>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</si>
  <si>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</si>
  <si>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</si>
  <si>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</si>
  <si>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</si>
  <si>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</si>
  <si>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</si>
  <si>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</si>
  <si>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</si>
  <si>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</si>
  <si>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</si>
  <si>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</si>
  <si>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</si>
  <si>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</si>
  <si>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</si>
  <si>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</si>
  <si>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</si>
  <si>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</si>
  <si>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</si>
  <si>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</si>
  <si>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</si>
  <si>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</si>
  <si>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</si>
  <si>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</si>
  <si>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</si>
  <si>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</si>
  <si>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</si>
  <si>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</si>
  <si>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</si>
  <si>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</si>
  <si>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</si>
  <si>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</si>
  <si>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</si>
  <si>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</si>
  <si>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</si>
  <si>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</si>
  <si>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</si>
  <si>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</si>
  <si>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</si>
  <si>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</si>
  <si>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</si>
  <si>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</si>
  <si>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</si>
  <si>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</si>
  <si>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</si>
  <si>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</si>
  <si>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</si>
  <si>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</si>
  <si>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</si>
  <si>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</si>
  <si>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</si>
  <si>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</si>
  <si>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</si>
  <si>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</si>
  <si>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</si>
  <si>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</si>
  <si>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</si>
  <si>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</si>
  <si>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</si>
  <si>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</si>
  <si>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</si>
  <si>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</si>
  <si>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</si>
  <si>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</si>
  <si>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</si>
  <si>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</si>
  <si>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</si>
  <si>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</si>
  <si>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</si>
  <si>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</si>
  <si>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</si>
  <si>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</si>
  <si>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</si>
  <si>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</si>
  <si>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</si>
  <si>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</si>
  <si>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</si>
  <si>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</si>
  <si>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</si>
  <si>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</si>
  <si>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</si>
  <si>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</si>
  <si>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</si>
  <si>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</si>
  <si>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</si>
  <si>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</si>
  <si>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</si>
  <si>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</si>
  <si>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</si>
  <si>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</si>
  <si>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</si>
  <si>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</si>
  <si>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</si>
  <si>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</si>
  <si>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</si>
  <si>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</si>
  <si>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</si>
  <si>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</si>
  <si>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</si>
  <si>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</si>
  <si>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</si>
  <si>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</si>
  <si>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</si>
  <si>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</si>
  <si>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</si>
  <si>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</si>
  <si>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</si>
  <si>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</si>
  <si>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</si>
  <si>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</si>
  <si>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</si>
  <si>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</si>
  <si>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</si>
  <si>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</si>
  <si>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</si>
  <si>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</si>
  <si>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</si>
  <si>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</si>
  <si>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</si>
  <si>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</si>
  <si>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</si>
  <si>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</si>
  <si>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</si>
  <si>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</si>
  <si>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</si>
  <si>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</si>
  <si>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</si>
  <si>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</si>
  <si>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</si>
  <si>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</si>
  <si>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</si>
  <si>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</si>
  <si>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</si>
  <si>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</si>
  <si>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</si>
  <si>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</si>
  <si>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</si>
  <si>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</si>
  <si>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</si>
  <si>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</si>
  <si>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</si>
  <si>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</si>
  <si>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</si>
  <si>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</si>
  <si>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</si>
  <si>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</si>
  <si>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</si>
  <si>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</si>
  <si>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</si>
  <si>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</si>
  <si>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</si>
  <si>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</si>
  <si>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</si>
  <si>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</si>
  <si>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</si>
  <si>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</si>
  <si>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</si>
  <si>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</si>
  <si>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</si>
  <si>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</si>
  <si>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</si>
  <si>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</si>
  <si>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</si>
  <si>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</si>
  <si>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</si>
  <si>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</si>
  <si>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</si>
  <si>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</si>
  <si>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</si>
  <si>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</si>
  <si>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</si>
  <si>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</si>
  <si>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</si>
  <si>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</si>
  <si>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</si>
  <si>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</si>
  <si>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</si>
  <si>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</si>
  <si>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</si>
  <si>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</si>
  <si>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</si>
  <si>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</si>
  <si>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</si>
  <si>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</si>
  <si>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</si>
  <si>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</si>
  <si>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</si>
  <si>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</si>
  <si>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</si>
  <si>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</si>
  <si>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</si>
  <si>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</si>
  <si>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</si>
  <si>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</si>
  <si>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</si>
  <si>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</si>
  <si>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</si>
  <si>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</si>
  <si>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</si>
  <si>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</si>
  <si>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</si>
  <si>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</si>
  <si>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</si>
  <si>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</si>
  <si>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</si>
  <si>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</si>
  <si>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</si>
  <si>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</si>
  <si>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</si>
  <si>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</si>
  <si>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</si>
  <si>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</si>
  <si>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</si>
  <si>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</si>
  <si>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</si>
  <si>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</si>
  <si>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</si>
  <si>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</si>
  <si>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</si>
  <si>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</si>
  <si>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</si>
  <si>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</si>
  <si>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</si>
  <si>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</si>
  <si>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</si>
  <si>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</si>
  <si>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</si>
  <si>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</si>
  <si>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</si>
  <si>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</si>
  <si>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</si>
  <si>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</si>
  <si>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</si>
  <si>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</si>
  <si>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</si>
  <si>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</si>
  <si>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</si>
  <si>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</si>
  <si>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</si>
  <si>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</si>
  <si>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</si>
  <si>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</si>
  <si>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</si>
  <si>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</si>
  <si>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</si>
  <si>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</si>
  <si>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</si>
  <si>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</si>
  <si>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</si>
  <si>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</si>
  <si>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</si>
  <si>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</si>
  <si>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</si>
  <si>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</si>
  <si>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</si>
  <si>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</si>
  <si>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</si>
  <si>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</si>
  <si>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</si>
  <si>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</si>
  <si>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</si>
  <si>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</si>
  <si>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</si>
  <si>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</si>
  <si>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</si>
  <si>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</si>
  <si>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</si>
  <si>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</si>
  <si>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</si>
  <si>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</si>
  <si>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</si>
  <si>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</si>
  <si>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</si>
  <si>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</si>
  <si>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</si>
  <si>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</si>
  <si>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</si>
  <si>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</si>
  <si>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</si>
  <si>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</si>
  <si>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</si>
  <si>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</si>
  <si>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</si>
  <si>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</si>
  <si>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</si>
  <si>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</si>
  <si>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</si>
  <si>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</si>
  <si>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</si>
  <si>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</si>
  <si>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</si>
  <si>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</si>
  <si>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</si>
  <si>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</si>
  <si>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</si>
  <si>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</si>
  <si>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</si>
  <si>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</si>
  <si>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</si>
  <si>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</si>
  <si>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</si>
  <si>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</si>
  <si>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</si>
  <si>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</si>
  <si>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</si>
  <si>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</si>
  <si>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</si>
  <si>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</si>
  <si>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</si>
  <si>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</si>
  <si>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</si>
  <si>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</si>
  <si>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</si>
  <si>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</si>
  <si>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</si>
  <si>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</si>
  <si>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</si>
  <si>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</si>
  <si>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</si>
  <si>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</si>
  <si>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</si>
  <si>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</si>
  <si>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</si>
  <si>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</si>
  <si>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</si>
  <si>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</si>
  <si>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</si>
  <si>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</si>
  <si>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</si>
  <si>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</si>
  <si>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</si>
  <si>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</si>
  <si>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</si>
  <si>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</si>
  <si>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</si>
  <si>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</si>
  <si>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</si>
  <si>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</si>
  <si>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</si>
  <si>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</si>
  <si>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</si>
  <si>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</si>
  <si>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</si>
  <si>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</si>
  <si>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</si>
  <si>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</si>
  <si>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</si>
  <si>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</si>
  <si>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</si>
  <si>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</si>
  <si>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</si>
  <si>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</si>
  <si>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</si>
  <si>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</si>
  <si>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</si>
  <si>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</si>
  <si>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</si>
  <si>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</si>
  <si>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</si>
  <si>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</si>
  <si>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</si>
  <si>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</si>
  <si>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</si>
  <si>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</si>
  <si>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</si>
  <si>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</si>
  <si>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</si>
  <si>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</si>
  <si>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</si>
  <si>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</si>
  <si>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</si>
  <si>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</si>
  <si>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</si>
  <si>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</si>
  <si>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</si>
  <si>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</si>
  <si>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</si>
  <si>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</si>
  <si>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</si>
  <si>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</si>
  <si>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</si>
  <si>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</si>
  <si>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</si>
  <si>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</si>
  <si>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</si>
  <si>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</si>
  <si>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</si>
  <si>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</si>
  <si>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</si>
  <si>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</si>
  <si>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</si>
  <si>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</si>
  <si>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</si>
  <si>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</si>
  <si>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</si>
  <si>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</si>
  <si>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</si>
  <si>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</si>
  <si>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</si>
  <si>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</si>
  <si>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</si>
  <si>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</si>
  <si>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</si>
  <si>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</si>
  <si>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</si>
  <si>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</si>
  <si>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</si>
  <si>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</si>
  <si>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</si>
  <si>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</si>
  <si>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</si>
  <si>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</si>
  <si>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</si>
  <si>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</si>
  <si>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</si>
  <si>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</si>
  <si>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</si>
  <si>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</si>
  <si>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</si>
  <si>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</si>
  <si>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</si>
  <si>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</si>
  <si>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</si>
  <si>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</si>
  <si>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</si>
  <si>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</si>
  <si>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</si>
  <si>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</si>
  <si>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</si>
  <si>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</si>
  <si>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</si>
  <si>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</si>
  <si>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</si>
  <si>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</si>
  <si>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</si>
  <si>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</si>
  <si>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</si>
  <si>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</si>
  <si>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</si>
  <si>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</si>
  <si>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</si>
  <si>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</si>
  <si>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</si>
  <si>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</si>
  <si>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</si>
  <si>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</si>
  <si>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</si>
  <si>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</si>
  <si>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</si>
  <si>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</si>
  <si>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</si>
  <si>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</si>
  <si>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</si>
  <si>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</si>
  <si>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</si>
  <si>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</si>
  <si>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</si>
  <si>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</si>
  <si>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</si>
  <si>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</si>
  <si>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</si>
  <si>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</si>
  <si>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</si>
  <si>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</si>
  <si>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</si>
  <si>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</si>
  <si>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</si>
  <si>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</si>
  <si>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</si>
  <si>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</si>
  <si>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</si>
  <si>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</si>
  <si>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</si>
  <si>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</si>
  <si>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</si>
  <si>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</si>
  <si>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</si>
  <si>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</si>
  <si>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</si>
  <si>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</si>
  <si>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</si>
  <si>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</si>
  <si>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</si>
  <si>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</si>
  <si>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</si>
  <si>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</si>
  <si>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</si>
  <si>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</si>
  <si>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</si>
  <si>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</si>
  <si>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</si>
  <si>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</si>
  <si>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</si>
  <si>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</si>
  <si>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</si>
  <si>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</si>
  <si>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</si>
  <si>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</si>
  <si>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</si>
  <si>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</si>
  <si>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</si>
  <si>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</si>
  <si>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</si>
  <si>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</si>
  <si>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</si>
  <si>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</si>
  <si>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</si>
  <si>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</si>
  <si>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</si>
  <si>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</si>
  <si>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</si>
  <si>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</si>
  <si>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</si>
  <si>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</si>
  <si>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</si>
  <si>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</si>
  <si>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</si>
  <si>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</si>
  <si>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</si>
  <si>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</si>
  <si>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</si>
  <si>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</si>
  <si>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</si>
  <si>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</si>
  <si>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</si>
  <si>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</si>
  <si>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</si>
  <si>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</si>
  <si>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</si>
  <si>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</si>
  <si>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</si>
  <si>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</si>
  <si>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</si>
  <si>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</si>
  <si>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</si>
  <si>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</si>
  <si>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</si>
  <si>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</si>
  <si>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</si>
  <si>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</si>
  <si>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</si>
  <si>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</si>
  <si>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</si>
  <si>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</si>
  <si>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</si>
  <si>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</si>
  <si>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</si>
  <si>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</si>
  <si>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</si>
  <si>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</si>
  <si>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</si>
  <si>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</si>
  <si>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</si>
  <si>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</si>
  <si>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</si>
  <si>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</si>
  <si>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</si>
  <si>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</si>
  <si>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</si>
  <si>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</si>
  <si>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</si>
  <si>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</si>
  <si>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</si>
  <si>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</si>
  <si>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</si>
  <si>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</si>
  <si>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</si>
  <si>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</si>
  <si>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</si>
  <si>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</si>
  <si>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</si>
  <si>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</si>
  <si>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</si>
  <si>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</si>
  <si>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</si>
  <si>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</si>
  <si>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</si>
  <si>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</si>
  <si>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</si>
  <si>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</si>
  <si>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</si>
  <si>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</si>
  <si>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</si>
  <si>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</si>
  <si>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</si>
  <si>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</si>
  <si>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</si>
  <si>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</si>
  <si>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</si>
  <si>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</si>
  <si>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</si>
  <si>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</si>
  <si>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</si>
  <si>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</si>
  <si>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</si>
  <si>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</si>
  <si>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</si>
  <si>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</si>
  <si>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</si>
  <si>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</si>
  <si>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</si>
  <si>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</si>
  <si>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</si>
  <si>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</si>
  <si>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</si>
  <si>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</si>
  <si>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</si>
  <si>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</si>
  <si>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</si>
  <si>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</si>
  <si>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</si>
  <si>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</si>
  <si>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</si>
  <si>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</si>
  <si>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</si>
  <si>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</si>
  <si>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</si>
  <si>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</si>
  <si>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</si>
  <si>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</si>
  <si>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</si>
  <si>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</si>
  <si>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</si>
  <si>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</si>
  <si>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</si>
  <si>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</si>
  <si>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</si>
  <si>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</si>
  <si>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</si>
  <si>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</si>
  <si>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</si>
  <si>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</si>
  <si>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</si>
  <si>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</si>
  <si>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</si>
  <si>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</si>
  <si>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</si>
  <si>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</si>
  <si>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</si>
  <si>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</si>
  <si>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</si>
  <si>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</si>
  <si>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</si>
  <si>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</si>
  <si>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</si>
  <si>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</si>
  <si>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</si>
  <si>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</si>
  <si>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</si>
  <si>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</si>
  <si>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</si>
  <si>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</si>
  <si>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</si>
  <si>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</si>
  <si>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</si>
  <si>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</si>
  <si>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</si>
  <si>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</si>
  <si>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</si>
  <si>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</si>
  <si>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</si>
  <si>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</si>
  <si>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</si>
  <si>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</si>
  <si>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</si>
  <si>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</si>
  <si>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</si>
  <si>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</si>
  <si>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</si>
  <si>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</si>
  <si>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</si>
  <si>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</si>
  <si>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</si>
  <si>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</si>
  <si>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</si>
  <si>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</si>
  <si>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</si>
  <si>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</si>
  <si>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</si>
  <si>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</si>
  <si>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</si>
  <si>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</si>
  <si>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</si>
  <si>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</si>
  <si>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</si>
  <si>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</si>
  <si>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</si>
  <si>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</si>
  <si>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</si>
  <si>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</si>
  <si>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</si>
  <si>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</si>
  <si>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</si>
  <si>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</si>
  <si>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</si>
  <si>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</si>
  <si>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</si>
  <si>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</si>
  <si>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</si>
  <si>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</si>
  <si>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</si>
  <si>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</si>
  <si>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</si>
  <si>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</si>
  <si>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</si>
  <si>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</si>
  <si>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</si>
  <si>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</si>
  <si>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</si>
  <si>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</si>
  <si>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</si>
  <si>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</si>
  <si>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</si>
  <si>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</si>
  <si>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</si>
  <si>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</si>
  <si>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</si>
  <si>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</si>
  <si>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</si>
  <si>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</si>
  <si>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</si>
  <si>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</si>
  <si>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</si>
  <si>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</si>
  <si>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</si>
  <si>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</si>
  <si>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</si>
  <si>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</si>
  <si>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</si>
  <si>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</si>
  <si>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</si>
  <si>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</si>
  <si>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</si>
  <si>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</si>
  <si>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</si>
  <si>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</si>
  <si>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</si>
  <si>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</si>
  <si>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</si>
  <si>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</si>
  <si>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</si>
  <si>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</si>
  <si>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</si>
  <si>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</si>
  <si>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</si>
  <si>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</si>
  <si>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</si>
  <si>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</si>
  <si>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</si>
  <si>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</si>
  <si>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</si>
  <si>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</si>
  <si>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</si>
  <si>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</si>
  <si>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</si>
  <si>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</si>
  <si>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</si>
  <si>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</si>
  <si>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</si>
  <si>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</si>
  <si>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</si>
  <si>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</si>
  <si>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</si>
  <si>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</si>
  <si>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</si>
  <si>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</si>
  <si>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</si>
  <si>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</si>
  <si>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</si>
  <si>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</si>
  <si>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</si>
  <si>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</si>
  <si>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</si>
  <si>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</si>
  <si>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</si>
  <si>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</si>
  <si>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</si>
  <si>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</si>
  <si>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</si>
  <si>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</si>
  <si>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</si>
  <si>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</si>
  <si>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</si>
  <si>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</si>
  <si>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</si>
  <si>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</si>
  <si>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</si>
  <si>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</si>
  <si>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</si>
  <si>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</si>
  <si>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</si>
  <si>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</si>
  <si>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</si>
  <si>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</si>
  <si>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</si>
  <si>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</si>
  <si>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</si>
  <si>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</si>
  <si>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</si>
  <si>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</si>
  <si>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</si>
  <si>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</si>
  <si>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</si>
  <si>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</si>
  <si>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</si>
  <si>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</si>
  <si>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</si>
  <si>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</si>
  <si>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</si>
  <si>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</si>
  <si>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</si>
  <si>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</si>
  <si>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</si>
  <si>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</si>
  <si>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</si>
  <si>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</si>
  <si>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</si>
  <si>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</si>
  <si>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</si>
  <si>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</si>
  <si>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</si>
  <si>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</si>
  <si>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</si>
  <si>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</si>
  <si>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</si>
  <si>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</si>
  <si>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</si>
  <si>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</si>
  <si>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</si>
  <si>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</si>
  <si>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</si>
  <si>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</si>
  <si>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</si>
  <si>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</si>
  <si>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</si>
  <si>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</si>
  <si>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</si>
  <si>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</si>
  <si>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</si>
  <si>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</si>
  <si>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</si>
  <si>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</si>
  <si>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</si>
  <si>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</si>
  <si>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</si>
  <si>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</si>
  <si>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</si>
  <si>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</si>
  <si>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</si>
  <si>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</si>
  <si>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</si>
  <si>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</si>
  <si>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</si>
  <si>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</si>
  <si>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</si>
  <si>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</si>
  <si>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</si>
  <si>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</si>
  <si>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</si>
  <si>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</si>
  <si>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</si>
  <si>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</si>
  <si>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</si>
  <si>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</si>
  <si>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</si>
  <si>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</si>
  <si>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</si>
  <si>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</si>
  <si>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</si>
  <si>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</si>
  <si>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</si>
  <si>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</si>
  <si>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</si>
  <si>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</si>
  <si>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</si>
  <si>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</si>
  <si>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</si>
  <si>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</si>
  <si>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</si>
  <si>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</si>
  <si>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</si>
  <si>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</si>
  <si>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</si>
  <si>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</si>
  <si>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</si>
  <si>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</si>
  <si>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</si>
  <si>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</si>
  <si>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</si>
  <si>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</si>
  <si>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</si>
  <si>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</si>
  <si>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</si>
  <si>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</si>
  <si>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</si>
  <si>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</si>
  <si>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</si>
  <si>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</si>
  <si>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</si>
  <si>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</si>
  <si>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</si>
  <si>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</si>
  <si>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</si>
  <si>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</si>
  <si>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</si>
  <si>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</si>
  <si>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</si>
  <si>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</si>
  <si>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</si>
  <si>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</si>
  <si>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</si>
  <si>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</si>
  <si>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</si>
  <si>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</si>
  <si>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</si>
  <si>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</si>
  <si>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</si>
  <si>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</si>
  <si>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</si>
  <si>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</si>
  <si>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</si>
  <si>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</si>
  <si>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</si>
  <si>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</si>
  <si>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</si>
  <si>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</si>
  <si>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</si>
  <si>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</si>
  <si>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</si>
  <si>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</si>
  <si>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</si>
  <si>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</si>
  <si>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</si>
  <si>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</si>
  <si>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</si>
  <si>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</si>
  <si>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</si>
  <si>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</si>
  <si>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</si>
  <si>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</si>
  <si>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</si>
  <si>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</si>
  <si>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</si>
  <si>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</si>
  <si>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</si>
  <si>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</si>
  <si>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</si>
  <si>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</si>
  <si>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</si>
  <si>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</si>
  <si>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</si>
  <si>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</si>
  <si>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</si>
  <si>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</si>
  <si>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</si>
  <si>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</si>
  <si>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</si>
  <si>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</si>
  <si>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</si>
  <si>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</si>
  <si>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</si>
  <si>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</si>
  <si>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</si>
  <si>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</si>
  <si>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</si>
  <si>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</si>
  <si>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</si>
  <si>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</si>
  <si>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</si>
  <si>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</si>
  <si>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</si>
  <si>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</si>
  <si>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</si>
  <si>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</si>
  <si>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</si>
  <si>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</si>
  <si>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</si>
  <si>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</si>
  <si>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</si>
  <si>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</si>
  <si>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</si>
  <si>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</si>
  <si>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</si>
  <si>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</si>
  <si>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</si>
  <si>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</si>
  <si>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</si>
  <si>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</si>
  <si>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</si>
  <si>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</si>
  <si>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</si>
  <si>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</si>
  <si>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</si>
  <si>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</si>
  <si>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</si>
  <si>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</si>
  <si>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</si>
  <si>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</si>
  <si>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</si>
  <si>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</si>
  <si>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</si>
  <si>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</si>
  <si>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</si>
  <si>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</si>
  <si>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</si>
  <si>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</si>
  <si>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</si>
  <si>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</si>
  <si>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</si>
  <si>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</si>
  <si>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</si>
  <si>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</si>
  <si>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</si>
  <si>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</si>
  <si>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</si>
  <si>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</si>
  <si>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</si>
  <si>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</si>
  <si>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</si>
  <si>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</si>
  <si>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</si>
  <si>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</si>
  <si>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</si>
  <si>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</si>
  <si>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</si>
  <si>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</si>
  <si>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</si>
  <si>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</si>
  <si>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</si>
  <si>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</si>
  <si>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</si>
  <si>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</si>
  <si>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</si>
  <si>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</si>
  <si>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</si>
  <si>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</si>
  <si>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</si>
  <si>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</si>
  <si>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</si>
  <si>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</si>
  <si>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</si>
  <si>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</si>
  <si>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</si>
  <si>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</si>
  <si>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</si>
  <si>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</si>
  <si>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</si>
  <si>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</si>
  <si>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</si>
  <si>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</si>
  <si>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</si>
  <si>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</si>
  <si>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</si>
  <si>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</si>
  <si>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</si>
  <si>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</si>
  <si>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</si>
  <si>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</si>
  <si>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</si>
  <si>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</si>
  <si>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</si>
  <si>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</si>
  <si>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</si>
  <si>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</si>
  <si>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</si>
  <si>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</si>
  <si>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</si>
  <si>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</si>
  <si>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</si>
  <si>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</si>
  <si>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</si>
  <si>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</si>
  <si>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</si>
  <si>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</si>
  <si>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</si>
  <si>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</si>
  <si>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</si>
  <si>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</si>
  <si>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</si>
  <si>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</si>
  <si>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</si>
  <si>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</si>
  <si>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</si>
  <si>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</si>
  <si>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</si>
  <si>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</si>
  <si>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</si>
  <si>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</si>
  <si>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</si>
  <si>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</si>
  <si>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</si>
  <si>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</si>
  <si>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</si>
  <si>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</si>
  <si>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</si>
  <si>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</si>
  <si>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</si>
  <si>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</si>
  <si>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</si>
  <si>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</si>
  <si>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</si>
  <si>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</si>
  <si>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</si>
  <si>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</si>
  <si>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</si>
  <si>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</si>
  <si>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</si>
  <si>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</si>
  <si>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</si>
  <si>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</si>
  <si>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</si>
  <si>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</si>
  <si>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</si>
  <si>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</si>
  <si>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</si>
  <si>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</si>
  <si>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</si>
  <si>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</si>
  <si>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</si>
  <si>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</si>
  <si>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</si>
  <si>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</si>
  <si>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</si>
  <si>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</si>
  <si>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</si>
  <si>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</si>
  <si>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</si>
  <si>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</si>
  <si>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</si>
  <si>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</si>
  <si>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</si>
  <si>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</si>
  <si>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</si>
  <si>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</si>
  <si>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</si>
  <si>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</si>
  <si>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</si>
  <si>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</si>
  <si>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</si>
  <si>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</si>
  <si>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</si>
  <si>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</si>
  <si>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</si>
  <si>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</si>
  <si>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</si>
  <si>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</si>
  <si>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</si>
  <si>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</si>
  <si>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</si>
  <si>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</si>
  <si>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</si>
  <si>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</si>
  <si>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</si>
  <si>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</si>
  <si>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</si>
  <si>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</si>
  <si>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</si>
  <si>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</si>
  <si>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</si>
  <si>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</si>
  <si>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</si>
  <si>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</si>
  <si>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</si>
  <si>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</si>
  <si>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</si>
  <si>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</si>
  <si>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</si>
  <si>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</si>
  <si>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</si>
  <si>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</si>
  <si>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</si>
  <si>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</si>
  <si>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</si>
  <si>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</si>
  <si>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</si>
  <si>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</si>
  <si>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</si>
  <si>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</si>
  <si>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</si>
  <si>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</si>
  <si>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</si>
  <si>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</si>
  <si>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</si>
  <si>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</si>
  <si>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</si>
  <si>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</si>
  <si>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</si>
  <si>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</si>
  <si>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</si>
  <si>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</si>
  <si>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</si>
  <si>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</si>
  <si>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</si>
  <si>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</si>
  <si>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</si>
  <si>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</si>
  <si>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</si>
  <si>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</si>
  <si>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</si>
  <si>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</si>
  <si>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</si>
  <si>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</si>
  <si>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</si>
  <si>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</si>
  <si>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</si>
  <si>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</si>
  <si>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</si>
  <si>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</si>
  <si>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</si>
  <si>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</si>
  <si>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</si>
  <si>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</si>
  <si>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</si>
  <si>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</si>
  <si>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</si>
  <si>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</si>
  <si>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</si>
  <si>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</si>
  <si>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</si>
  <si>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</si>
  <si>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</si>
  <si>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</si>
  <si>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</si>
  <si>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</si>
  <si>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</si>
  <si>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</si>
  <si>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</si>
  <si>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</si>
  <si>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</si>
  <si>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</si>
  <si>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</si>
  <si>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</si>
  <si>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</si>
  <si>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</si>
  <si>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</si>
  <si>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</si>
  <si>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</si>
  <si>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</si>
  <si>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</si>
  <si>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</si>
  <si>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</si>
  <si>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</si>
  <si>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</si>
  <si>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</si>
  <si>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</si>
  <si>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</si>
  <si>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</si>
  <si>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</si>
  <si>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</si>
  <si>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</si>
  <si>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</si>
  <si>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</si>
  <si>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</si>
  <si>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</si>
  <si>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</si>
  <si>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</si>
  <si>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</si>
  <si>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</si>
  <si>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</si>
  <si>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</si>
  <si>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</si>
  <si>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</si>
  <si>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</si>
  <si>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</si>
  <si>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</si>
  <si>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</si>
  <si>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</si>
  <si>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</si>
  <si>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</si>
  <si>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</si>
  <si>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</si>
  <si>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</si>
  <si>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</si>
  <si>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</si>
  <si>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</si>
  <si>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</si>
  <si>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</si>
  <si>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</si>
  <si>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</si>
  <si>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</si>
  <si>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</si>
  <si>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</si>
  <si>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</si>
  <si>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</si>
  <si>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</si>
  <si>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</si>
  <si>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</si>
  <si>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</si>
  <si>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</si>
  <si>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</si>
  <si>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</si>
  <si>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</si>
  <si>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</si>
  <si>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</si>
  <si>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</si>
  <si>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</si>
  <si>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</si>
  <si>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</si>
  <si>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</si>
  <si>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</si>
  <si>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</si>
  <si>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</si>
  <si>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</si>
  <si>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</si>
  <si>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</si>
  <si>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</si>
  <si>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</si>
  <si>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</si>
  <si>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</si>
  <si>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</si>
  <si>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</si>
  <si>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</si>
  <si>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</si>
  <si>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</si>
  <si>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</si>
  <si>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</si>
  <si>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</si>
  <si>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</si>
  <si>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</si>
  <si>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</si>
  <si>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</si>
  <si>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</si>
  <si>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</si>
  <si>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</si>
  <si>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</si>
  <si>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</si>
  <si>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</si>
  <si>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</si>
  <si>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</si>
  <si>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</si>
  <si>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</si>
  <si>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</si>
  <si>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</si>
  <si>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</si>
  <si>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</si>
  <si>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</si>
  <si>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</si>
  <si>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</si>
  <si>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</si>
  <si>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</si>
  <si>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</si>
  <si>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</si>
  <si>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</si>
  <si>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</si>
  <si>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</si>
  <si>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</si>
  <si>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</si>
  <si>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</si>
  <si>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</si>
  <si>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</si>
  <si>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</si>
  <si>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</si>
  <si>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</si>
  <si>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</si>
  <si>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</si>
  <si>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</si>
  <si>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</si>
  <si>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</si>
  <si>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</si>
  <si>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</si>
  <si>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</si>
  <si>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</si>
  <si>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</si>
  <si>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</si>
  <si>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</si>
  <si>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</si>
  <si>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</si>
  <si>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</si>
  <si>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</si>
  <si>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</si>
  <si>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</si>
  <si>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</si>
  <si>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</si>
  <si>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</si>
  <si>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</si>
  <si>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</si>
  <si>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</si>
  <si>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</si>
  <si>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</si>
  <si>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</si>
  <si>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</si>
  <si>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</si>
  <si>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</si>
  <si>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</si>
  <si>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</si>
  <si>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</si>
  <si>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</si>
  <si>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</si>
  <si>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</si>
  <si>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</si>
  <si>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</si>
  <si>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</si>
  <si>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</si>
  <si>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</si>
  <si>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</si>
  <si>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</si>
  <si>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</si>
  <si>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</si>
  <si>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</si>
  <si>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</si>
  <si>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</si>
  <si>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</si>
  <si>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</si>
  <si>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</si>
  <si>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</si>
  <si>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</si>
  <si>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</si>
  <si>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</si>
  <si>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</si>
  <si>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</si>
  <si>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</si>
  <si>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</si>
  <si>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</si>
  <si>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</si>
  <si>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</si>
  <si>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</si>
  <si>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</si>
  <si>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</si>
  <si>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</si>
  <si>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</si>
  <si>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</si>
  <si>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</si>
  <si>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</si>
  <si>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</si>
  <si>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</si>
  <si>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</si>
  <si>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</si>
  <si>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</si>
  <si>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</si>
  <si>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</si>
  <si>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</si>
  <si>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</si>
  <si>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</si>
  <si>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</si>
  <si>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</si>
  <si>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</si>
  <si>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</si>
  <si>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</si>
  <si>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</si>
  <si>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</si>
  <si>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</si>
  <si>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</si>
  <si>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</si>
  <si>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</si>
  <si>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</si>
  <si>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</si>
  <si>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</si>
  <si>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</si>
  <si>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</si>
  <si>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</si>
  <si>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</si>
  <si>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</si>
  <si>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</si>
  <si>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</si>
  <si>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</si>
  <si>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</si>
  <si>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</si>
  <si>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</si>
  <si>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</si>
  <si>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</si>
  <si>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</si>
  <si>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</si>
  <si>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</si>
  <si>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</si>
  <si>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</si>
  <si>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</si>
  <si>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</si>
  <si>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</si>
  <si>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</si>
  <si>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</si>
  <si>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</si>
  <si>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</si>
  <si>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</si>
  <si>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</si>
  <si>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</si>
  <si>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</si>
  <si>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</si>
  <si>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</si>
  <si>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</si>
  <si>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</si>
  <si>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</si>
  <si>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</si>
  <si>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</si>
  <si>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</si>
  <si>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</si>
  <si>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</si>
  <si>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</si>
  <si>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</si>
  <si>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</si>
  <si>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</si>
  <si>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</si>
  <si>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</si>
  <si>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</si>
  <si>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</si>
  <si>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</si>
  <si>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</si>
  <si>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</si>
  <si>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</si>
  <si>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</si>
  <si>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</si>
  <si>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</si>
  <si>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</si>
  <si>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</si>
  <si>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</si>
  <si>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</si>
  <si>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</si>
  <si>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</si>
  <si>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</si>
  <si>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</si>
  <si>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</si>
  <si>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</si>
  <si>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</si>
  <si>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</si>
  <si>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</si>
  <si>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</si>
  <si>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</si>
  <si>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</si>
  <si>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</si>
  <si>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</si>
  <si>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</si>
  <si>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</si>
  <si>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</si>
  <si>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</si>
  <si>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</si>
  <si>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</si>
  <si>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</si>
  <si>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</si>
  <si>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</si>
  <si>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</si>
  <si>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</si>
  <si>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</si>
  <si>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</si>
  <si>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</si>
  <si>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</si>
  <si>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</si>
  <si>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</si>
  <si>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</si>
  <si>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</si>
  <si>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</si>
  <si>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</si>
  <si>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</si>
  <si>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</si>
  <si>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</si>
  <si>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</si>
  <si>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</si>
  <si>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</si>
  <si>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</si>
  <si>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</si>
  <si>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</si>
  <si>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</si>
  <si>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</si>
  <si>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</si>
  <si>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</si>
  <si>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</si>
  <si>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</si>
  <si>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</si>
  <si>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</si>
  <si>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</si>
  <si>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</si>
  <si>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</si>
  <si>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</si>
  <si>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</si>
  <si>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</si>
  <si>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</si>
  <si>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</si>
  <si>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</si>
  <si>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</si>
  <si>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</si>
  <si>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</si>
  <si>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</si>
  <si>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</si>
  <si>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</si>
  <si>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</si>
  <si>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</si>
  <si>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</si>
  <si>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</si>
  <si>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</si>
  <si>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</si>
  <si>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</si>
  <si>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</si>
  <si>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</si>
  <si>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</si>
  <si>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</si>
  <si>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</si>
  <si>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</si>
  <si>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</si>
  <si>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</si>
  <si>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</si>
  <si>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</si>
  <si>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</si>
  <si>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</si>
  <si>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</si>
  <si>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</si>
  <si>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</si>
  <si>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</si>
  <si>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</si>
  <si>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</si>
  <si>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</si>
  <si>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</si>
  <si>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</si>
  <si>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</si>
  <si>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</si>
  <si>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</si>
  <si>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</si>
  <si>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</si>
  <si>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</si>
  <si>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</si>
  <si>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</si>
  <si>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</si>
  <si>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</si>
  <si>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</si>
  <si>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</si>
  <si>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</si>
  <si>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</si>
  <si>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</si>
  <si>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</si>
  <si>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</si>
  <si>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</si>
  <si>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</si>
  <si>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</si>
  <si>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</si>
  <si>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</si>
  <si>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</si>
  <si>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</si>
  <si>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</si>
  <si>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</si>
  <si>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</si>
  <si>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</si>
  <si>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</si>
  <si>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</si>
  <si>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</si>
  <si>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</si>
  <si>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</si>
  <si>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</si>
  <si>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</si>
  <si>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</si>
  <si>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</si>
  <si>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</si>
  <si>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</si>
  <si>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</si>
  <si>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</si>
  <si>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</si>
  <si>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</si>
  <si>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</si>
  <si>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</si>
  <si>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</si>
  <si>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</si>
  <si>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</si>
  <si>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</si>
  <si>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</si>
  <si>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</si>
  <si>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</si>
  <si>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</si>
  <si>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</si>
  <si>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</si>
  <si>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</si>
  <si>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</si>
  <si>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</si>
  <si>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</si>
  <si>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</si>
  <si>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</si>
  <si>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</si>
  <si>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</si>
  <si>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</si>
  <si>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</si>
  <si>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</si>
  <si>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</si>
  <si>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</si>
  <si>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</si>
  <si>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</si>
  <si>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</si>
  <si>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</si>
  <si>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</si>
  <si>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</si>
  <si>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</si>
  <si>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</si>
  <si>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</si>
  <si>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</si>
  <si>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</si>
  <si>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</si>
  <si>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</si>
  <si>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</si>
  <si>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</si>
  <si>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</si>
  <si>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</si>
  <si>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</si>
  <si>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</si>
  <si>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</si>
  <si>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</si>
  <si>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</si>
  <si>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</si>
  <si>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</si>
  <si>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</si>
  <si>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</si>
  <si>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</si>
  <si>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</si>
  <si>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</si>
  <si>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</si>
  <si>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</si>
  <si>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</si>
  <si>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</si>
  <si>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</si>
  <si>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</si>
  <si>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</si>
  <si>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</si>
  <si>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</si>
  <si>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</si>
  <si>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</si>
  <si>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</si>
  <si>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</si>
  <si>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</si>
  <si>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</si>
  <si>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</si>
  <si>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</si>
  <si>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</si>
  <si>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</si>
  <si>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</si>
  <si>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</si>
  <si>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</si>
  <si>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</si>
  <si>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</si>
  <si>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</si>
  <si>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</si>
  <si>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</si>
  <si>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</si>
  <si>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</si>
  <si>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</si>
  <si>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</si>
  <si>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</si>
  <si>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</si>
  <si>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</si>
  <si>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</si>
  <si>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</si>
  <si>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</si>
  <si>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</si>
  <si>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</si>
  <si>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</si>
  <si>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</si>
  <si>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</si>
  <si>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</si>
  <si>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</si>
  <si>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</si>
  <si>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</si>
  <si>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</si>
  <si>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</si>
  <si>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</si>
  <si>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</si>
  <si>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</si>
  <si>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</si>
  <si>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</si>
  <si>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</si>
  <si>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</si>
  <si>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</si>
  <si>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</si>
  <si>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</si>
  <si>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</si>
  <si>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</si>
  <si>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</si>
  <si>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</si>
  <si>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</si>
  <si>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</si>
  <si>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</si>
  <si>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</si>
  <si>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</si>
  <si>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</si>
  <si>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</si>
  <si>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</si>
  <si>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</si>
  <si>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</si>
  <si>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</si>
  <si>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</si>
  <si>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</si>
  <si>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</si>
  <si>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</si>
  <si>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</si>
  <si>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</si>
  <si>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</si>
  <si>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</si>
  <si>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</si>
  <si>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</si>
  <si>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</si>
  <si>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</si>
  <si>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</si>
  <si>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</si>
  <si>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</si>
  <si>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</si>
  <si>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</si>
  <si>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</si>
  <si>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</si>
  <si>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</si>
  <si>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</si>
  <si>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</si>
  <si>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</si>
  <si>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</si>
  <si>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</si>
  <si>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</si>
  <si>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</si>
  <si>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</si>
  <si>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</si>
  <si>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</si>
  <si>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</si>
  <si>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</si>
  <si>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</si>
  <si>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</si>
  <si>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</si>
  <si>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</si>
  <si>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</si>
  <si>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</si>
  <si>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</si>
  <si>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</si>
  <si>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</si>
  <si>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</si>
  <si>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</si>
  <si>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</si>
  <si>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</si>
  <si>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</si>
  <si>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</si>
  <si>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</si>
  <si>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</si>
  <si>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</si>
  <si>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</si>
  <si>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</si>
  <si>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</si>
  <si>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</si>
  <si>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</si>
  <si>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</si>
  <si>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</si>
  <si>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</si>
  <si>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</si>
  <si>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</si>
  <si>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</si>
  <si>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</si>
  <si>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</si>
  <si>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</si>
  <si>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</si>
  <si>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</si>
  <si>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</si>
  <si>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</si>
  <si>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</si>
  <si>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</si>
  <si>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</si>
  <si>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</si>
  <si>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</si>
  <si>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</si>
  <si>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</si>
  <si>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</si>
  <si>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</si>
  <si>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</si>
  <si>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</si>
  <si>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</si>
  <si>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</si>
  <si>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</si>
  <si>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</si>
  <si>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</si>
  <si>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</si>
  <si>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</si>
  <si>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</si>
  <si>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</si>
  <si>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</si>
  <si>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</si>
  <si>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</si>
  <si>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</si>
  <si>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</si>
  <si>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</si>
  <si>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</si>
  <si>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</si>
  <si>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</si>
  <si>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</si>
  <si>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</si>
  <si>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</si>
  <si>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</si>
  <si>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</si>
  <si>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</si>
  <si>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</si>
  <si>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</si>
  <si>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</si>
  <si>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</si>
  <si>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</si>
  <si>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</si>
  <si>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</si>
  <si>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</si>
  <si>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</si>
  <si>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</si>
  <si>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</si>
  <si>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</si>
  <si>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</si>
  <si>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</si>
  <si>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</si>
  <si>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</si>
  <si>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</si>
  <si>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</si>
  <si>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</si>
  <si>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</si>
  <si>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</si>
  <si>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</si>
  <si>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</si>
  <si>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</si>
  <si>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</si>
  <si>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</si>
  <si>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</si>
  <si>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</si>
  <si>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</si>
  <si>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</si>
  <si>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</si>
  <si>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</si>
  <si>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</si>
  <si>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</si>
  <si>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</si>
  <si>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</si>
  <si>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</si>
  <si>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</si>
  <si>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</si>
  <si>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</si>
  <si>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</si>
  <si>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</si>
  <si>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</si>
  <si>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</si>
  <si>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</si>
  <si>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</si>
  <si>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</si>
  <si>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</si>
  <si>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</si>
  <si>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</si>
  <si>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</si>
  <si>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</si>
  <si>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</si>
  <si>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</si>
  <si>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</si>
  <si>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</si>
  <si>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</si>
  <si>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</si>
  <si>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</si>
  <si>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</si>
  <si>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</si>
  <si>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</si>
  <si>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</si>
  <si>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</si>
  <si>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</si>
  <si>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</si>
  <si>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</si>
  <si>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</si>
  <si>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</si>
  <si>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</si>
  <si>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</si>
  <si>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</si>
  <si>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</si>
  <si>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</si>
  <si>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</si>
  <si>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</si>
  <si>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</si>
  <si>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</si>
  <si>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</si>
  <si>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</si>
  <si>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</si>
  <si>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</si>
  <si>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</si>
  <si>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</si>
  <si>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</si>
  <si>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</si>
  <si>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</si>
  <si>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</si>
  <si>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</si>
  <si>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</si>
  <si>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</si>
  <si>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</si>
  <si>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</si>
  <si>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</si>
  <si>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</si>
  <si>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</si>
  <si>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</si>
  <si>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</si>
  <si>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</si>
  <si>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</si>
  <si>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</si>
  <si>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</si>
  <si>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</si>
  <si>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</si>
  <si>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</si>
  <si>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</si>
  <si>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</si>
  <si>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</si>
  <si>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</si>
  <si>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</si>
  <si>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</si>
  <si>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</si>
  <si>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</si>
  <si>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</si>
  <si>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</si>
  <si>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</si>
  <si>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</si>
  <si>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</si>
  <si>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</si>
  <si>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</si>
  <si>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</si>
  <si>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</si>
  <si>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</si>
  <si>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</si>
  <si>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</si>
  <si>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</si>
  <si>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</si>
  <si>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</si>
  <si>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</si>
  <si>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</si>
  <si>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</si>
  <si>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</si>
  <si>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</si>
  <si>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</si>
  <si>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</si>
  <si>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</si>
  <si>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</si>
  <si>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</si>
  <si>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</si>
  <si>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</si>
  <si>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</si>
  <si>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</si>
  <si>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</si>
  <si>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</si>
  <si>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</si>
  <si>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</si>
  <si>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</si>
  <si>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</si>
  <si>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</si>
  <si>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</si>
  <si>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</si>
  <si>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</si>
  <si>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</si>
  <si>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</si>
  <si>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</si>
  <si>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</si>
  <si>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</si>
  <si>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</si>
  <si>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</si>
  <si>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</si>
  <si>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</si>
  <si>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</si>
  <si>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</si>
  <si>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</si>
  <si>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</si>
  <si>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</si>
  <si>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</si>
  <si>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</si>
  <si>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</si>
  <si>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</si>
  <si>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</si>
  <si>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</si>
  <si>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</si>
  <si>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</si>
  <si>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</si>
  <si>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</si>
  <si>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</si>
  <si>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</si>
  <si>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</si>
  <si>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</si>
  <si>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</si>
  <si>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</si>
  <si>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</si>
  <si>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</si>
  <si>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</si>
  <si>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</si>
  <si>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</si>
  <si>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</si>
  <si>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</si>
  <si>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</si>
  <si>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</si>
  <si>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</si>
  <si>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</si>
  <si>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</si>
  <si>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</si>
  <si>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</si>
  <si>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</si>
  <si>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</si>
  <si>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</si>
  <si>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</si>
  <si>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</si>
  <si>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</si>
  <si>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</si>
  <si>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</si>
  <si>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</si>
  <si>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</si>
  <si>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</si>
  <si>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</si>
  <si>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</si>
  <si>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</si>
  <si>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</si>
  <si>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</si>
  <si>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</si>
  <si>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</si>
  <si>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</si>
  <si>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</si>
  <si>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</si>
  <si>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</si>
  <si>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</si>
  <si>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</si>
  <si>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</si>
  <si>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</si>
  <si>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</si>
  <si>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</si>
  <si>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</si>
  <si>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</si>
  <si>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</si>
  <si>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</si>
  <si>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</si>
  <si>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</si>
  <si>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</si>
  <si>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</si>
  <si>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</si>
  <si>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</si>
  <si>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</si>
  <si>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</si>
  <si>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</si>
  <si>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</si>
  <si>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</si>
  <si>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</si>
  <si>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</si>
  <si>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</si>
  <si>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</si>
  <si>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</si>
  <si>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</si>
  <si>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</si>
  <si>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</si>
  <si>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</si>
  <si>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</si>
  <si>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</si>
  <si>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</si>
  <si>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</si>
  <si>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</si>
  <si>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</si>
  <si>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</si>
  <si>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</si>
  <si>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</si>
  <si>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</si>
  <si>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</si>
  <si>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</si>
  <si>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</si>
  <si>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</si>
  <si>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</si>
  <si>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</si>
  <si>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</si>
  <si>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</si>
  <si>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</si>
  <si>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</si>
  <si>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</si>
  <si>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</si>
  <si>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</si>
  <si>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</si>
  <si>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</si>
  <si>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</si>
  <si>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</si>
  <si>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</si>
  <si>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</si>
  <si>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</si>
  <si>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</si>
  <si>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</si>
  <si>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</si>
  <si>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</si>
  <si>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</si>
  <si>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</si>
  <si>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</si>
  <si>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</si>
  <si>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</si>
  <si>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</si>
  <si>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</si>
  <si>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</si>
  <si>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</si>
  <si>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</si>
  <si>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</si>
  <si>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</si>
  <si>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</si>
  <si>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</si>
  <si>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</si>
  <si>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</si>
  <si>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</si>
  <si>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</si>
  <si>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</si>
  <si>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</si>
  <si>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</si>
  <si>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</si>
  <si>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</si>
  <si>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</si>
  <si>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</si>
  <si>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</si>
  <si>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</si>
  <si>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</si>
  <si>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</si>
  <si>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</si>
  <si>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</si>
  <si>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</si>
  <si>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</si>
  <si>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</si>
  <si>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</si>
  <si>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</si>
  <si>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</si>
  <si>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</si>
  <si>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</si>
  <si>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</si>
  <si>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</si>
  <si>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</si>
  <si>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</si>
  <si>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</si>
  <si>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</si>
  <si>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</si>
  <si>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</si>
  <si>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</si>
  <si>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</si>
  <si>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</si>
  <si>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</si>
  <si>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</si>
  <si>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</si>
  <si>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</si>
  <si>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</si>
  <si>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</si>
  <si>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</si>
  <si>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</si>
  <si>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</si>
  <si>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</si>
  <si>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</si>
  <si>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</si>
  <si>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</si>
  <si>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</si>
  <si>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</si>
  <si>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</si>
  <si>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</si>
  <si>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</si>
  <si>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</si>
  <si>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</si>
  <si>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</si>
  <si>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</si>
  <si>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</si>
  <si>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</si>
  <si>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</si>
  <si>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</si>
  <si>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</si>
  <si>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</si>
  <si>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</si>
  <si>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</si>
  <si>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</si>
  <si>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</si>
  <si>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</si>
  <si>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</si>
  <si>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</si>
  <si>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</si>
  <si>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</si>
  <si>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</si>
  <si>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</si>
  <si>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</si>
  <si>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</si>
  <si>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</si>
  <si>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</si>
  <si>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</si>
  <si>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</si>
  <si>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</si>
  <si>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</si>
  <si>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</si>
  <si>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</si>
  <si>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</si>
  <si>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</si>
  <si>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</si>
  <si>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</si>
  <si>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</si>
  <si>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</si>
  <si>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</si>
  <si>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</si>
  <si>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</si>
  <si>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</si>
  <si>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</si>
  <si>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</si>
  <si>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</si>
  <si>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</si>
  <si>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</si>
  <si>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</si>
  <si>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</si>
  <si>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</si>
  <si>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</si>
  <si>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</si>
  <si>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</si>
  <si>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</si>
  <si>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</si>
  <si>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</si>
  <si>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</si>
  <si>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</si>
  <si>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</si>
  <si>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</si>
  <si>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</si>
  <si>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</si>
  <si>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</si>
  <si>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</si>
  <si>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</si>
  <si>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</si>
  <si>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</si>
  <si>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</si>
  <si>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</si>
  <si>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</si>
  <si>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</si>
  <si>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</si>
  <si>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</si>
  <si>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</si>
  <si>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</si>
  <si>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</si>
  <si>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</si>
  <si>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</si>
  <si>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</si>
  <si>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</si>
  <si>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</si>
  <si>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</si>
  <si>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</si>
  <si>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</si>
  <si>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</si>
  <si>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</si>
  <si>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</si>
  <si>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</si>
  <si>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</si>
  <si>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</si>
  <si>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</si>
  <si>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</si>
  <si>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</si>
  <si>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</si>
  <si>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</si>
  <si>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</si>
  <si>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</si>
  <si>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</si>
  <si>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</si>
  <si>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</si>
  <si>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</si>
  <si>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</si>
  <si>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</si>
  <si>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</si>
  <si>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</si>
  <si>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</si>
  <si>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</si>
  <si>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</si>
  <si>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</si>
  <si>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</si>
  <si>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</si>
  <si>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</si>
  <si>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</si>
  <si>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</si>
  <si>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</si>
  <si>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</si>
  <si>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</si>
  <si>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</si>
  <si>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</si>
  <si>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</si>
  <si>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</si>
  <si>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</si>
  <si>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</si>
  <si>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</si>
  <si>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</si>
  <si>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</si>
  <si>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</si>
  <si>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</si>
  <si>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</si>
  <si>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</si>
  <si>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</si>
  <si>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</si>
  <si>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</si>
  <si>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</si>
  <si>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</si>
  <si>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</si>
  <si>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</si>
  <si>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</si>
  <si>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</si>
  <si>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</si>
  <si>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</si>
  <si>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</si>
  <si>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</si>
  <si>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</si>
  <si>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</si>
  <si>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</si>
  <si>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</si>
  <si>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</si>
  <si>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</si>
  <si>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</si>
  <si>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</si>
  <si>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</si>
  <si>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</si>
  <si>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</si>
  <si>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</si>
  <si>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</si>
  <si>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</si>
  <si>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</si>
  <si>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</si>
  <si>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</si>
  <si>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</si>
  <si>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</si>
  <si>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</si>
  <si>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</si>
  <si>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</si>
  <si>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</si>
  <si>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</si>
  <si>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</si>
  <si>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</si>
  <si>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</si>
  <si>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</si>
  <si>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</si>
  <si>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</si>
  <si>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</si>
  <si>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</si>
  <si>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</si>
  <si>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</si>
  <si>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</si>
  <si>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</si>
  <si>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</si>
  <si>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</si>
  <si>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</si>
  <si>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</si>
  <si>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</si>
  <si>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</si>
  <si>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</si>
  <si>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</si>
  <si>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</si>
  <si>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</si>
  <si>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</si>
  <si>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</si>
  <si>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</si>
  <si>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</si>
  <si>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</si>
  <si>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</si>
  <si>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</si>
  <si>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</si>
  <si>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</si>
  <si>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</si>
  <si>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</si>
  <si>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</si>
  <si>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</si>
  <si>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</si>
  <si>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</si>
  <si>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</si>
  <si>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</si>
  <si>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</si>
  <si>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</si>
  <si>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</si>
  <si>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</si>
  <si>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</si>
  <si>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</si>
  <si>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</si>
  <si>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</si>
  <si>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</si>
  <si>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</si>
  <si>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</si>
  <si>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</si>
  <si>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</si>
  <si>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</si>
  <si>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</si>
  <si>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</si>
  <si>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</si>
  <si>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</si>
  <si>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</si>
  <si>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</si>
  <si>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</si>
  <si>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</si>
  <si>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</si>
  <si>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</si>
  <si>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</si>
  <si>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</si>
  <si>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</si>
  <si>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</si>
  <si>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</si>
  <si>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</si>
  <si>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</si>
  <si>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</si>
  <si>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</si>
  <si>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</si>
  <si>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</si>
  <si>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</si>
  <si>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</si>
  <si>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</si>
  <si>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</si>
  <si>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</si>
  <si>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</si>
  <si>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</si>
  <si>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</si>
  <si>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</si>
  <si>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</si>
  <si>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</si>
  <si>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</si>
  <si>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</si>
  <si>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</si>
  <si>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</si>
  <si>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</si>
  <si>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</si>
  <si>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</si>
  <si>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</si>
  <si>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</si>
  <si>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</si>
  <si>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</si>
  <si>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</si>
  <si>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</si>
  <si>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</si>
  <si>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</si>
  <si>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</si>
  <si>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</si>
  <si>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</si>
  <si>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</si>
  <si>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</si>
  <si>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</si>
  <si>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</si>
  <si>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</si>
  <si>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</si>
  <si>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</si>
  <si>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</si>
  <si>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</si>
  <si>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</si>
  <si>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</si>
  <si>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</si>
  <si>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</si>
  <si>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</si>
  <si>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</si>
  <si>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</si>
  <si>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</si>
  <si>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</si>
  <si>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</si>
  <si>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</si>
  <si>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</si>
  <si>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</si>
  <si>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</si>
  <si>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</si>
  <si>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</si>
  <si>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</si>
  <si>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</si>
  <si>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</si>
  <si>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</si>
  <si>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</si>
  <si>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</si>
  <si>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</si>
  <si>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</si>
  <si>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</si>
  <si>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</si>
  <si>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</si>
  <si>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</si>
  <si>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</si>
  <si>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</si>
  <si>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</si>
  <si>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</si>
  <si>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</si>
  <si>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</si>
  <si>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</si>
  <si>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</si>
  <si>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</si>
  <si>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</si>
  <si>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</si>
  <si>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</si>
  <si>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</si>
  <si>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</si>
  <si>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</si>
  <si>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</si>
  <si>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</si>
  <si>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</si>
  <si>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</si>
  <si>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</si>
  <si>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</si>
  <si>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</si>
  <si>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</si>
  <si>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</si>
  <si>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</si>
  <si>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</si>
  <si>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</si>
  <si>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</si>
  <si>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</si>
  <si>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</si>
  <si>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</si>
  <si>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</si>
  <si>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</si>
  <si>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</si>
  <si>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</si>
  <si>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</si>
  <si>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</si>
  <si>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</si>
  <si>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</si>
  <si>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</si>
  <si>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</si>
  <si>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</si>
  <si>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</si>
  <si>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</si>
  <si>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</si>
  <si>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</si>
  <si>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</si>
  <si>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</si>
  <si>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</si>
  <si>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</si>
  <si>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</si>
  <si>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</si>
  <si>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</si>
  <si>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</si>
  <si>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</si>
  <si>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</si>
  <si>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</si>
  <si>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</si>
  <si>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</si>
  <si>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</si>
  <si>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</si>
  <si>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</si>
  <si>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</si>
  <si>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</si>
  <si>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</si>
  <si>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</si>
  <si>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</si>
  <si>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</si>
  <si>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</si>
  <si>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</si>
  <si>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</si>
  <si>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</si>
  <si>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</si>
  <si>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</si>
  <si>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</si>
  <si>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</si>
  <si>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</si>
  <si>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</si>
  <si>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</si>
  <si>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</si>
  <si>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</si>
  <si>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</si>
  <si>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</si>
  <si>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</si>
  <si>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</si>
  <si>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</si>
  <si>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</si>
  <si>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</si>
  <si>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</si>
  <si>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</si>
  <si>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</si>
  <si>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</si>
  <si>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</si>
  <si>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</si>
  <si>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</si>
  <si>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</si>
  <si>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</si>
  <si>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</si>
  <si>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</si>
  <si>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</si>
  <si>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</si>
  <si>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</si>
  <si>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</si>
  <si>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</si>
  <si>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</si>
  <si>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</si>
  <si>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</si>
  <si>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</si>
  <si>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</si>
  <si>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</si>
  <si>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</si>
  <si>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</si>
  <si>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</si>
  <si>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</si>
  <si>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</si>
  <si>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</si>
  <si>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</si>
  <si>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</si>
  <si>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</si>
  <si>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</si>
  <si>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</si>
  <si>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</si>
  <si>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</si>
  <si>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</si>
  <si>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</si>
  <si>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</si>
  <si>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</si>
  <si>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</si>
  <si>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</si>
  <si>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</si>
  <si>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</si>
  <si>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</si>
  <si>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</si>
  <si>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</si>
  <si>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</si>
  <si>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</si>
  <si>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</si>
  <si>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</si>
  <si>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</si>
  <si>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</si>
  <si>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</si>
  <si>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</si>
  <si>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</si>
  <si>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</si>
  <si>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</si>
  <si>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</si>
  <si>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</si>
  <si>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</si>
  <si>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</si>
  <si>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</si>
  <si>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</si>
  <si>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</si>
  <si>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</si>
  <si>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</si>
  <si>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</si>
  <si>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</si>
  <si>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</si>
  <si>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</si>
  <si>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</si>
  <si>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</si>
  <si>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</si>
  <si>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</si>
  <si>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</si>
  <si>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</si>
  <si>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</si>
  <si>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</si>
  <si>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</si>
  <si>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</si>
  <si>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</si>
  <si>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</si>
  <si>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</si>
  <si>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</si>
  <si>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</si>
  <si>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</si>
  <si>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</si>
  <si>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</si>
  <si>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</si>
  <si>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</si>
  <si>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</si>
  <si>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</si>
  <si>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</si>
  <si>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</si>
  <si>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</si>
  <si>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</si>
  <si>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</si>
  <si>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</si>
  <si>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</si>
  <si>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</si>
  <si>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</si>
  <si>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</si>
  <si>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</si>
  <si>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</si>
  <si>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</si>
  <si>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</si>
  <si>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</si>
  <si>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</si>
  <si>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</si>
  <si>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</si>
  <si>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</si>
  <si>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</si>
  <si>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</si>
  <si>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</si>
  <si>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</si>
  <si>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</si>
  <si>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</si>
  <si>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</si>
  <si>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</si>
  <si>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</si>
  <si>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</si>
  <si>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</si>
  <si>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</si>
  <si>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</si>
  <si>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</si>
  <si>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</si>
  <si>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</si>
  <si>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</si>
  <si>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</si>
  <si>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</si>
  <si>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</si>
  <si>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</si>
  <si>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</si>
  <si>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</si>
  <si>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</si>
  <si>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</si>
  <si>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</si>
  <si>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</si>
  <si>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</si>
  <si>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</si>
  <si>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</si>
  <si>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</si>
  <si>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</si>
  <si>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</si>
  <si>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</si>
  <si>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</si>
  <si>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</si>
  <si>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</si>
  <si>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</si>
  <si>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</si>
  <si>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</si>
  <si>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</si>
  <si>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</si>
  <si>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</si>
  <si>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</si>
  <si>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</si>
  <si>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</si>
  <si>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</si>
  <si>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</si>
  <si>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</si>
  <si>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</si>
  <si>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</si>
  <si>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</si>
  <si>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</si>
  <si>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</si>
  <si>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</si>
  <si>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</si>
  <si>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</si>
  <si>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</si>
  <si>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</si>
  <si>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</si>
  <si>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</si>
  <si>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</si>
  <si>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</si>
  <si>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</si>
  <si>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</si>
  <si>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</si>
  <si>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</si>
  <si>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</si>
  <si>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</si>
  <si>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</si>
  <si>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</si>
  <si>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</si>
  <si>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</si>
  <si>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</si>
  <si>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</si>
  <si>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</si>
  <si>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</si>
  <si>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</si>
  <si>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</si>
  <si>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</si>
  <si>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</si>
  <si>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</si>
  <si>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</si>
  <si>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</si>
  <si>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</si>
  <si>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</si>
  <si>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</si>
  <si>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</si>
  <si>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</si>
  <si>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</si>
  <si>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</si>
  <si>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</si>
  <si>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</si>
  <si>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</si>
  <si>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</si>
  <si>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</si>
  <si>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</si>
  <si>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</si>
  <si>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</si>
  <si>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</si>
  <si>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</si>
  <si>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</si>
  <si>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</si>
  <si>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</si>
  <si>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</si>
  <si>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</si>
  <si>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</si>
  <si>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</si>
  <si>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</si>
  <si>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</si>
  <si>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</si>
  <si>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</si>
  <si>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</si>
  <si>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</si>
  <si>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</si>
  <si>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</si>
  <si>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</si>
  <si>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</si>
  <si>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</si>
  <si>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</si>
  <si>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</si>
  <si>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</si>
  <si>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</si>
  <si>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</si>
  <si>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</si>
  <si>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</si>
  <si>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</si>
  <si>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</si>
  <si>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</si>
  <si>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</si>
  <si>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</si>
  <si>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</si>
  <si>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</si>
  <si>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</si>
  <si>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</si>
  <si>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</si>
  <si>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</si>
  <si>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</si>
  <si>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</si>
  <si>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</si>
  <si>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</si>
  <si>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</si>
  <si>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</si>
  <si>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</si>
  <si>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</si>
  <si>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</si>
  <si>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</si>
  <si>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</si>
  <si>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</si>
  <si>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</si>
  <si>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</si>
  <si>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</si>
  <si>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</si>
  <si>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</si>
  <si>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</si>
  <si>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</si>
  <si>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</si>
  <si>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</si>
  <si>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</si>
  <si>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</si>
  <si>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</si>
  <si>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</si>
  <si>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</si>
  <si>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</si>
  <si>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</si>
  <si>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</si>
  <si>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</si>
  <si>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</si>
  <si>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</si>
  <si>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</si>
  <si>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</si>
  <si>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</si>
  <si>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</si>
  <si>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</si>
  <si>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</si>
  <si>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</si>
  <si>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</si>
  <si>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</si>
  <si>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</si>
  <si>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</si>
  <si>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</si>
  <si>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</si>
  <si>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</si>
  <si>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</si>
  <si>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</si>
  <si>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</si>
  <si>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</si>
  <si>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</si>
  <si>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</si>
  <si>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</si>
  <si>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</si>
  <si>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</si>
  <si>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</si>
  <si>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</si>
  <si>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</si>
  <si>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</si>
  <si>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</si>
  <si>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</si>
  <si>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</si>
  <si>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</si>
  <si>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</si>
  <si>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</si>
  <si>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</si>
  <si>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</si>
  <si>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</si>
  <si>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</si>
  <si>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</si>
  <si>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</si>
  <si>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</si>
  <si>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</si>
  <si>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</si>
  <si>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</si>
  <si>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</si>
  <si>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</si>
  <si>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</si>
  <si>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</si>
  <si>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</si>
  <si>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</si>
  <si>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</si>
  <si>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</si>
  <si>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</si>
  <si>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</si>
  <si>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</si>
  <si>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</si>
  <si>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</si>
  <si>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</si>
  <si>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</si>
  <si>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</si>
  <si>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</si>
  <si>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</si>
  <si>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</si>
  <si>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</si>
  <si>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</si>
  <si>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</si>
  <si>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</si>
  <si>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</si>
  <si>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</si>
  <si>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</si>
  <si>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</si>
  <si>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</si>
  <si>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</si>
  <si>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</si>
  <si>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</si>
  <si>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</si>
  <si>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</si>
  <si>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</si>
  <si>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</si>
  <si>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</si>
  <si>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</si>
  <si>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</si>
  <si>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</si>
  <si>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</si>
  <si>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</si>
  <si>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</si>
  <si>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</si>
  <si>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</si>
  <si>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</si>
  <si>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</si>
  <si>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</si>
  <si>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</si>
  <si>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</si>
  <si>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</si>
  <si>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</si>
  <si>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</si>
  <si>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</si>
  <si>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</si>
  <si>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</si>
  <si>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</si>
  <si>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</si>
  <si>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</si>
  <si>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</si>
  <si>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</si>
  <si>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</si>
  <si>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</si>
  <si>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</si>
  <si>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</si>
  <si>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</si>
  <si>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</si>
  <si>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</si>
  <si>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</si>
  <si>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</si>
  <si>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</si>
  <si>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</si>
  <si>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</si>
  <si>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</si>
  <si>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</si>
  <si>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</si>
  <si>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</si>
  <si>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</si>
  <si>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</si>
  <si>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</si>
  <si>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</si>
  <si>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</si>
  <si>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</si>
  <si>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</si>
  <si>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</si>
  <si>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</si>
  <si>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</si>
  <si>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</si>
  <si>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</si>
  <si>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</si>
  <si>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</si>
  <si>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</si>
  <si>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</si>
  <si>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</si>
  <si>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</si>
  <si>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</si>
  <si>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</si>
  <si>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</si>
  <si>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</si>
  <si>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</si>
  <si>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</si>
  <si>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</si>
  <si>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</si>
  <si>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</si>
  <si>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</si>
  <si>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</si>
  <si>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</si>
  <si>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</si>
  <si>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</si>
  <si>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</si>
  <si>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</si>
  <si>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</si>
  <si>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</si>
  <si>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</si>
  <si>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</si>
  <si>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</si>
  <si>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</si>
  <si>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</si>
  <si>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</si>
  <si>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</si>
  <si>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</si>
  <si>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</si>
  <si>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</si>
  <si>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</si>
  <si>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</si>
  <si>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</si>
  <si>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</si>
  <si>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</si>
  <si>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</si>
  <si>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</si>
  <si>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</si>
  <si>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</si>
  <si>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</si>
  <si>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</si>
  <si>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</si>
  <si>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</si>
  <si>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</si>
  <si>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</si>
  <si>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</si>
  <si>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</si>
  <si>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</si>
  <si>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</si>
  <si>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</si>
  <si>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</si>
  <si>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</si>
  <si>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</si>
  <si>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</si>
  <si>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</si>
  <si>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</si>
  <si>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</si>
  <si>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</si>
  <si>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</si>
  <si>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</si>
  <si>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</si>
  <si>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</si>
  <si>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</si>
  <si>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</si>
  <si>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</si>
  <si>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</si>
  <si>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</si>
  <si>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</si>
  <si>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</si>
  <si>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</si>
  <si>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</si>
  <si>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</si>
  <si>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</si>
  <si>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</si>
  <si>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</si>
  <si>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</si>
  <si>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</si>
  <si>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</si>
  <si>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</si>
  <si>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</si>
  <si>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</si>
  <si>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</si>
  <si>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</si>
  <si>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</si>
  <si>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</si>
  <si>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</si>
  <si>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</si>
  <si>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</si>
  <si>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</si>
  <si>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</si>
  <si>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</si>
  <si>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</si>
  <si>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</si>
  <si>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</si>
  <si>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</si>
  <si>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</si>
  <si>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</si>
  <si>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</si>
  <si>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</si>
  <si>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</si>
  <si>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</si>
  <si>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</si>
  <si>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</si>
  <si>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</si>
  <si>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</si>
  <si>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</si>
  <si>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</si>
  <si>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</si>
  <si>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</si>
  <si>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</si>
  <si>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</si>
  <si>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</si>
  <si>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</si>
  <si>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</si>
  <si>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</si>
  <si>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</si>
  <si>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</si>
  <si>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</si>
  <si>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</si>
  <si>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</si>
  <si>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</si>
  <si>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</si>
  <si>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</si>
  <si>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</si>
  <si>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</si>
  <si>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</si>
  <si>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</si>
  <si>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</si>
  <si>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</si>
  <si>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</si>
  <si>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</si>
  <si>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</si>
  <si>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</si>
  <si>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</si>
  <si>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</si>
  <si>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</si>
  <si>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</si>
  <si>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</si>
  <si>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</si>
  <si>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</si>
  <si>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</si>
  <si>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</si>
  <si>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</si>
  <si>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</si>
  <si>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</si>
  <si>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</si>
  <si>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</si>
  <si>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</si>
  <si>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</si>
  <si>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</si>
  <si>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</si>
  <si>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</si>
  <si>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</si>
  <si>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</si>
  <si>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</si>
  <si>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</si>
  <si>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</si>
  <si>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</si>
  <si>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</si>
  <si>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</si>
  <si>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</si>
  <si>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</si>
  <si>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</si>
  <si>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</si>
  <si>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</si>
  <si>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</si>
  <si>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</si>
  <si>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</si>
  <si>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</si>
  <si>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</si>
  <si>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</si>
  <si>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</si>
  <si>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</si>
  <si>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</si>
  <si>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</si>
  <si>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</si>
  <si>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</si>
  <si>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</si>
  <si>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</si>
  <si>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</si>
  <si>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</si>
  <si>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</si>
  <si>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</si>
  <si>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</si>
  <si>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</si>
  <si>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</si>
  <si>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</si>
  <si>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</si>
  <si>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</si>
  <si>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</si>
  <si>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</si>
  <si>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</si>
  <si>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</si>
  <si>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</si>
  <si>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</si>
  <si>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</si>
  <si>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</si>
  <si>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</si>
  <si>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</si>
  <si>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</si>
  <si>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</si>
  <si>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</si>
  <si>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</si>
  <si>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</si>
  <si>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</si>
  <si>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</si>
  <si>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</si>
  <si>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</si>
  <si>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</si>
  <si>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</si>
  <si>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</si>
  <si>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</si>
  <si>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</si>
  <si>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</si>
  <si>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</si>
  <si>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</si>
  <si>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</si>
  <si>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</si>
  <si>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</si>
  <si>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</si>
  <si>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</si>
  <si>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</si>
  <si>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</si>
  <si>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</si>
  <si>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</si>
  <si>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</si>
  <si>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</si>
  <si>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</si>
  <si>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</si>
  <si>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</si>
  <si>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</si>
  <si>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</si>
  <si>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</si>
  <si>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</si>
  <si>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</si>
  <si>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</si>
  <si>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</si>
  <si>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</si>
  <si>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</si>
  <si>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</si>
  <si>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</si>
  <si>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</si>
  <si>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</si>
  <si>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</si>
  <si>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</si>
  <si>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</si>
  <si>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</si>
  <si>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</si>
  <si>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</si>
  <si>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</si>
  <si>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</si>
  <si>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</si>
  <si>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</si>
  <si>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</si>
  <si>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</si>
  <si>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</si>
  <si>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</si>
  <si>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</si>
  <si>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</si>
  <si>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</si>
  <si>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</si>
  <si>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</si>
  <si>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</si>
  <si>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</si>
  <si>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</si>
  <si>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</si>
  <si>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</si>
  <si>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</si>
  <si>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</si>
  <si>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</si>
  <si>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</si>
  <si>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</si>
  <si>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</si>
  <si>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</si>
  <si>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</si>
  <si>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</si>
  <si>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</si>
  <si>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</si>
  <si>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</si>
  <si>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</si>
  <si>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</si>
  <si>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</si>
  <si>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</si>
  <si>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</si>
  <si>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</si>
  <si>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</si>
  <si>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</si>
  <si>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</si>
  <si>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</si>
  <si>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</si>
  <si>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</si>
  <si>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</si>
  <si>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</si>
  <si>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</si>
  <si>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</si>
  <si>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</si>
  <si>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</si>
  <si>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</si>
  <si>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</si>
  <si>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</si>
  <si>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</si>
  <si>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</si>
  <si>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</si>
  <si>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</si>
  <si>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</si>
  <si>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</si>
  <si>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</si>
  <si>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</si>
  <si>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</si>
  <si>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</si>
  <si>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</si>
  <si>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</si>
  <si>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</si>
  <si>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</si>
  <si>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</si>
  <si>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</si>
  <si>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</si>
  <si>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</si>
  <si>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</si>
  <si>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</si>
  <si>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</si>
  <si>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</si>
  <si>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</si>
  <si>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</si>
  <si>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</si>
  <si>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</si>
  <si>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</si>
  <si>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</si>
  <si>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</si>
  <si>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</si>
  <si>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</si>
  <si>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</si>
  <si>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</si>
  <si>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</si>
  <si>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</si>
  <si>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</si>
  <si>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</si>
  <si>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</si>
  <si>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</si>
  <si>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</si>
  <si>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</si>
  <si>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</si>
  <si>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</si>
  <si>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</si>
  <si>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</si>
  <si>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</si>
  <si>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</si>
  <si>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</si>
  <si>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</si>
  <si>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</si>
  <si>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</si>
  <si>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</si>
  <si>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</si>
  <si>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</si>
  <si>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</si>
  <si>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</si>
  <si>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</si>
  <si>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</si>
  <si>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</si>
  <si>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</si>
  <si>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</si>
  <si>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</si>
  <si>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</si>
  <si>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</si>
  <si>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</si>
  <si>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</si>
  <si>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</si>
  <si>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</si>
  <si>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</si>
  <si>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</si>
  <si>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</si>
  <si>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</si>
  <si>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</si>
  <si>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</si>
  <si>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</si>
  <si>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</si>
  <si>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</si>
  <si>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</si>
  <si>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</si>
  <si>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</si>
  <si>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</si>
  <si>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</si>
  <si>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</si>
  <si>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</si>
  <si>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</si>
  <si>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</si>
  <si>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</si>
  <si>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</si>
  <si>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</si>
  <si>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</si>
  <si>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</si>
  <si>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</si>
  <si>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</si>
  <si>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</si>
  <si>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</si>
  <si>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</si>
  <si>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</si>
  <si>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</si>
  <si>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</si>
  <si>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</si>
  <si>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</si>
  <si>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</si>
  <si>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</si>
  <si>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</si>
  <si>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</si>
  <si>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</si>
  <si>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</si>
  <si>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</si>
  <si>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</si>
  <si>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</si>
  <si>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</si>
  <si>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</si>
  <si>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</si>
  <si>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</si>
  <si>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</si>
  <si>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</si>
  <si>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</si>
  <si>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</si>
  <si>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</si>
  <si>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</si>
  <si>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</si>
  <si>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</si>
  <si>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</si>
  <si>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</si>
  <si>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</si>
  <si>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</si>
  <si>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</si>
  <si>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</si>
  <si>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</si>
  <si>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</si>
  <si>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</si>
  <si>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</si>
  <si>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</si>
  <si>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</si>
  <si>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</si>
  <si>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</si>
  <si>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</si>
  <si>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</si>
  <si>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</si>
  <si>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</si>
  <si>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</si>
  <si>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</si>
  <si>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</si>
  <si>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</si>
  <si>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</si>
  <si>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</si>
  <si>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</si>
  <si>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</si>
  <si>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</si>
  <si>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</si>
  <si>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</si>
  <si>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</si>
  <si>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</si>
  <si>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</si>
  <si>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</si>
  <si>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</si>
  <si>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</si>
  <si>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</si>
  <si>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</si>
  <si>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</si>
  <si>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</si>
  <si>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</si>
  <si>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</si>
  <si>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</si>
  <si>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</si>
  <si>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</si>
  <si>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</si>
  <si>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</si>
  <si>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</si>
  <si>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</si>
  <si>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</si>
  <si>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</si>
  <si>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</si>
  <si>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</si>
  <si>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</si>
  <si>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</si>
  <si>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</si>
  <si>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</si>
  <si>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</si>
  <si>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</si>
  <si>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</si>
  <si>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</si>
  <si>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</si>
  <si>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</si>
  <si>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</si>
  <si>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</si>
  <si>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</si>
  <si>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</si>
  <si>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</si>
  <si>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</si>
  <si>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</si>
  <si>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</si>
  <si>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</si>
  <si>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</si>
  <si>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</si>
  <si>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</si>
  <si>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</si>
  <si>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</si>
  <si>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</si>
  <si>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</si>
  <si>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</si>
  <si>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</si>
  <si>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</si>
  <si>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</si>
  <si>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</si>
  <si>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</si>
  <si>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</si>
  <si>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</si>
  <si>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</si>
  <si>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</si>
  <si>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</si>
  <si>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</si>
  <si>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</si>
  <si>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</si>
  <si>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</si>
  <si>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</si>
  <si>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</si>
  <si>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</si>
  <si>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</si>
  <si>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</si>
  <si>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</si>
  <si>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</si>
  <si>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</si>
  <si>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</si>
  <si>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</si>
  <si>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</si>
  <si>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</si>
  <si>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</si>
  <si>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</si>
  <si>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</si>
  <si>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</si>
  <si>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</si>
  <si>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</si>
  <si>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</si>
  <si>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</si>
  <si>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</si>
  <si>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</si>
  <si>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</si>
  <si>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</si>
  <si>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</si>
  <si>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</si>
  <si>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</si>
  <si>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</si>
  <si>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</si>
  <si>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</si>
  <si>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</si>
  <si>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</si>
  <si>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</si>
  <si>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</si>
  <si>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</si>
  <si>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</si>
  <si>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</si>
  <si>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</si>
  <si>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</si>
  <si>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</si>
  <si>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</si>
  <si>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</si>
  <si>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</si>
  <si>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</si>
  <si>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</si>
  <si>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</si>
  <si>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</si>
  <si>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</si>
  <si>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</si>
  <si>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</si>
  <si>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</si>
  <si>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</si>
  <si>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</si>
  <si>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</si>
  <si>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</si>
  <si>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</si>
  <si>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</si>
  <si>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</si>
  <si>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</si>
  <si>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</si>
  <si>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</si>
  <si>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</si>
  <si>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</si>
  <si>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</si>
  <si>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</si>
  <si>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</si>
  <si>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</si>
  <si>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</si>
  <si>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</si>
  <si>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</si>
  <si>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</si>
  <si>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</si>
  <si>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</si>
  <si>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</si>
  <si>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</si>
  <si>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</si>
  <si>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</si>
  <si>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</si>
  <si>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</si>
  <si>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</si>
  <si>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</si>
  <si>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</si>
  <si>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</si>
  <si>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</si>
  <si>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</si>
  <si>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</si>
  <si>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</si>
  <si>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</si>
  <si>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</si>
  <si>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</si>
  <si>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</si>
  <si>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</si>
  <si>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</si>
  <si>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</si>
  <si>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</si>
  <si>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</si>
  <si>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</si>
  <si>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</si>
  <si>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</si>
  <si>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</si>
  <si>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</si>
  <si>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</si>
  <si>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</si>
  <si>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</si>
  <si>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</si>
  <si>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</si>
  <si>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</si>
  <si>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</si>
  <si>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</si>
  <si>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</si>
  <si>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</si>
  <si>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</si>
  <si>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</si>
  <si>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</si>
  <si>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</si>
  <si>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</si>
  <si>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</si>
  <si>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</si>
  <si>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</si>
  <si>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</si>
  <si>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</si>
  <si>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</si>
  <si>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</si>
  <si>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</si>
  <si>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</si>
  <si>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</si>
  <si>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</si>
  <si>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</si>
  <si>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</si>
  <si>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</si>
  <si>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</si>
  <si>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</si>
  <si>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</si>
  <si>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</si>
  <si>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</si>
  <si>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</si>
  <si>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</si>
  <si>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</si>
  <si>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</si>
  <si>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</si>
  <si>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</si>
  <si>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</si>
  <si>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</si>
  <si>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</si>
  <si>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</si>
  <si>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</si>
  <si>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</si>
  <si>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</si>
  <si>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</si>
  <si>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</si>
  <si>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</si>
  <si>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</si>
  <si>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</si>
  <si>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</si>
  <si>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</si>
  <si>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</si>
  <si>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</si>
  <si>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</si>
  <si>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</si>
  <si>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</si>
  <si>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</si>
  <si>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</si>
  <si>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</si>
  <si>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</si>
  <si>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</si>
  <si>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</si>
  <si>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</si>
  <si>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</si>
  <si>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</si>
  <si>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</si>
  <si>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</si>
  <si>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</si>
  <si>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</si>
  <si>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</si>
  <si>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</si>
  <si>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</si>
  <si>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</si>
  <si>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</si>
  <si>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</si>
  <si>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</si>
  <si>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</si>
  <si>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</si>
  <si>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</si>
  <si>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</si>
  <si>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</si>
  <si>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</si>
  <si>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</si>
  <si>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</si>
  <si>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</si>
  <si>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</si>
  <si>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</si>
  <si>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</si>
  <si>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</si>
  <si>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</si>
  <si>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</si>
  <si>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</si>
  <si>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</si>
  <si>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</si>
  <si>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</si>
  <si>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</si>
  <si>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</si>
  <si>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</si>
  <si>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</si>
  <si>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</si>
  <si>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</si>
  <si>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</si>
  <si>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</si>
  <si>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</si>
  <si>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</si>
  <si>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</si>
  <si>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</si>
  <si>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</si>
  <si>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</si>
  <si>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</si>
  <si>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</si>
  <si>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</si>
  <si>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</si>
  <si>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</si>
  <si>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</si>
  <si>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</si>
  <si>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</si>
  <si>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</si>
  <si>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</si>
  <si>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</si>
  <si>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</si>
  <si>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</si>
  <si>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</si>
  <si>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</si>
  <si>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</si>
  <si>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</si>
  <si>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</si>
  <si>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</si>
  <si>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</si>
  <si>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</si>
  <si>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</si>
  <si>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</si>
  <si>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</si>
  <si>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</si>
  <si>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</si>
  <si>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</si>
  <si>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</si>
  <si>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</si>
  <si>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</si>
  <si>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</si>
  <si>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</si>
  <si>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</si>
  <si>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</si>
  <si>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</si>
  <si>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</si>
  <si>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</si>
  <si>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</si>
  <si>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</si>
  <si>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</si>
  <si>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</si>
  <si>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</si>
  <si>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</si>
  <si>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</si>
  <si>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</si>
  <si>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</si>
  <si>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</si>
  <si>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</si>
  <si>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</si>
  <si>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</si>
  <si>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</si>
  <si>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</si>
  <si>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</si>
  <si>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</si>
  <si>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</si>
  <si>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</si>
  <si>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</si>
  <si>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</si>
  <si>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</si>
  <si>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</si>
  <si>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</si>
  <si>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</si>
  <si>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</si>
  <si>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</si>
  <si>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</si>
  <si>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</si>
  <si>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</si>
  <si>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</si>
  <si>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</si>
  <si>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</si>
  <si>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</si>
  <si>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</si>
  <si>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</si>
  <si>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</si>
  <si>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</si>
  <si>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</si>
  <si>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</si>
  <si>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</si>
  <si>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</si>
  <si>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</si>
  <si>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</si>
  <si>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</si>
  <si>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</si>
  <si>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</si>
  <si>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</si>
  <si>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</si>
  <si>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</si>
  <si>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</si>
  <si>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</si>
  <si>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</si>
  <si>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</si>
  <si>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</si>
  <si>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</si>
  <si>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</si>
  <si>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</si>
  <si>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</si>
  <si>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</si>
  <si>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</si>
  <si>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</si>
  <si>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</si>
  <si>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</si>
  <si>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</si>
  <si>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</si>
  <si>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</si>
  <si>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</si>
  <si>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</si>
  <si>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</si>
  <si>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</si>
  <si>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</si>
  <si>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</si>
  <si>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</si>
  <si>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</si>
  <si>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</si>
  <si>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</si>
  <si>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</si>
  <si>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</si>
  <si>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</si>
  <si>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</si>
  <si>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</si>
  <si>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</si>
  <si>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</si>
  <si>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</si>
  <si>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</si>
  <si>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</si>
  <si>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</si>
  <si>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</si>
  <si>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</si>
  <si>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</si>
  <si>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</si>
  <si>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</si>
  <si>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</si>
  <si>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</si>
  <si>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</si>
  <si>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</si>
  <si>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</si>
  <si>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</si>
  <si>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</si>
  <si>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</si>
  <si>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</si>
  <si>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</si>
  <si>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</si>
  <si>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</si>
  <si>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</si>
  <si>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</si>
  <si>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</si>
  <si>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</si>
  <si>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</si>
  <si>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</si>
  <si>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</si>
  <si>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</si>
  <si>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</si>
  <si>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</si>
  <si>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</si>
  <si>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</si>
  <si>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</si>
  <si>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</si>
  <si>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</si>
  <si>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</si>
  <si>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</si>
  <si>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</si>
  <si>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</si>
  <si>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</si>
  <si>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</si>
  <si>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</si>
  <si>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</si>
  <si>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</si>
  <si>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</si>
  <si>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</si>
  <si>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</si>
  <si>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</si>
  <si>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</si>
  <si>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</si>
  <si>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</si>
  <si>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</si>
  <si>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</si>
  <si>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</si>
  <si>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</si>
  <si>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</si>
  <si>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</si>
  <si>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</si>
  <si>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</si>
  <si>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</si>
  <si>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</si>
  <si>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</si>
  <si>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</si>
  <si>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</si>
  <si>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</si>
  <si>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</si>
  <si>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</si>
  <si>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</si>
  <si>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</si>
  <si>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</si>
  <si>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</si>
  <si>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</si>
  <si>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</si>
  <si>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</si>
  <si>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</si>
  <si>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</si>
  <si>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</si>
  <si>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</si>
  <si>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</si>
  <si>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</si>
  <si>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</si>
  <si>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</si>
  <si>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</si>
  <si>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</si>
  <si>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</si>
  <si>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</si>
  <si>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</si>
  <si>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</si>
  <si>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</si>
  <si>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</si>
  <si>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</si>
  <si>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</si>
  <si>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</si>
  <si>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</si>
  <si>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</si>
  <si>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</si>
  <si>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</si>
  <si>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</si>
  <si>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</si>
  <si>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</si>
  <si>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</si>
  <si>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</si>
  <si>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</si>
  <si>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</si>
  <si>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</si>
  <si>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</si>
  <si>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</si>
  <si>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</si>
  <si>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</si>
  <si>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</si>
  <si>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</si>
  <si>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</si>
  <si>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</si>
  <si>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</si>
  <si>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</si>
  <si>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</si>
  <si>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</si>
  <si>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</si>
  <si>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</si>
  <si>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</si>
  <si>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</si>
  <si>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</si>
  <si>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</si>
  <si>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</si>
  <si>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</si>
  <si>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</si>
  <si>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</si>
  <si>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</si>
  <si>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</si>
  <si>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</si>
  <si>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</si>
  <si>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</si>
  <si>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</si>
  <si>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</si>
  <si>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</si>
  <si>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</si>
  <si>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</si>
  <si>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</si>
  <si>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</si>
  <si>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</si>
  <si>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</si>
  <si>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</si>
  <si>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</si>
  <si>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</si>
  <si>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</si>
  <si>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</si>
  <si>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</si>
  <si>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</si>
  <si>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</si>
  <si>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</si>
  <si>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</si>
  <si>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</si>
  <si>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</si>
  <si>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</si>
  <si>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</si>
  <si>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</si>
  <si>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</si>
  <si>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</si>
  <si>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</si>
  <si>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</si>
  <si>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</si>
  <si>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</si>
  <si>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</si>
  <si>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</si>
  <si>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</si>
  <si>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</si>
  <si>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</si>
  <si>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</si>
  <si>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</si>
  <si>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</si>
  <si>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</si>
  <si>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</si>
  <si>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</si>
  <si>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</si>
  <si>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</si>
  <si>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</si>
  <si>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</si>
  <si>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</si>
  <si>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</si>
  <si>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</si>
  <si>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</si>
  <si>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</si>
  <si>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</si>
  <si>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</si>
  <si>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</si>
  <si>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</si>
  <si>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</si>
  <si>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</si>
  <si>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</si>
  <si>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</si>
  <si>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</si>
  <si>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</si>
  <si>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</si>
  <si>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</si>
  <si>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</si>
  <si>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</si>
  <si>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</si>
  <si>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</si>
  <si>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</si>
  <si>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</si>
  <si>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</si>
  <si>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</si>
  <si>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</si>
  <si>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</si>
  <si>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</si>
  <si>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</si>
  <si>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</si>
  <si>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</si>
  <si>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</si>
  <si>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</si>
  <si>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</si>
  <si>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</si>
  <si>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</si>
  <si>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</si>
  <si>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</si>
  <si>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</si>
  <si>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</si>
  <si>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</si>
  <si>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</si>
  <si>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</si>
  <si>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</si>
  <si>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</si>
  <si>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</si>
  <si>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</si>
  <si>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</si>
  <si>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</si>
  <si>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</si>
  <si>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</si>
  <si>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</si>
  <si>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</si>
  <si>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</si>
  <si>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</si>
  <si>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</si>
  <si>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</si>
  <si>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</si>
  <si>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</si>
  <si>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</si>
  <si>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</si>
  <si>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</si>
  <si>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</si>
  <si>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</si>
  <si>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</si>
  <si>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</si>
  <si>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</si>
  <si>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</si>
  <si>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</si>
  <si>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</si>
  <si>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</si>
  <si>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</si>
  <si>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</si>
  <si>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</si>
  <si>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</si>
  <si>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</si>
  <si>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</si>
  <si>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</si>
  <si>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</si>
  <si>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</si>
  <si>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</si>
  <si>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</si>
  <si>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</si>
  <si>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</si>
  <si>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</si>
  <si>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</si>
  <si>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</si>
  <si>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</si>
  <si>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</si>
  <si>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</si>
  <si>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</si>
  <si>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</si>
  <si>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</si>
  <si>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</si>
  <si>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</si>
  <si>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</si>
  <si>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</si>
  <si>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</si>
  <si>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</si>
  <si>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</si>
  <si>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</si>
  <si>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</si>
  <si>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</si>
  <si>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</si>
  <si>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</si>
  <si>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</si>
  <si>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</si>
  <si>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</si>
  <si>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</si>
  <si>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</si>
  <si>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</si>
  <si>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</si>
  <si>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</si>
  <si>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</si>
  <si>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</si>
  <si>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</si>
  <si>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</si>
  <si>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</si>
  <si>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</si>
  <si>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</si>
  <si>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</si>
  <si>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</si>
  <si>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</si>
  <si>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</si>
  <si>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</si>
  <si>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</si>
  <si>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</si>
  <si>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</si>
  <si>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</si>
  <si>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</si>
  <si>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</si>
  <si>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</si>
  <si>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</si>
  <si>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</si>
  <si>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</si>
  <si>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</si>
  <si>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</si>
  <si>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</si>
  <si>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</si>
  <si>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</si>
  <si>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</si>
  <si>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</si>
  <si>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</si>
  <si>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</si>
  <si>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</si>
  <si>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</si>
  <si>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</si>
  <si>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</si>
  <si>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</si>
  <si>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</si>
  <si>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</si>
  <si>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</si>
  <si>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</si>
  <si>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</si>
  <si>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</si>
  <si>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</si>
  <si>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</si>
  <si>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</si>
  <si>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</si>
  <si>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</si>
  <si>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</si>
  <si>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</si>
  <si>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</si>
  <si>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</si>
  <si>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</si>
  <si>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</si>
  <si>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</si>
  <si>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</si>
  <si>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</si>
  <si>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</si>
  <si>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</si>
  <si>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</si>
  <si>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</si>
  <si>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</si>
  <si>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</si>
  <si>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</si>
  <si>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</si>
  <si>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</si>
  <si>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</si>
  <si>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</si>
  <si>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</si>
  <si>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</si>
  <si>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</si>
  <si>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</si>
  <si>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</si>
  <si>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</si>
  <si>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</si>
  <si>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</si>
  <si>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</si>
  <si>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</si>
  <si>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</si>
  <si>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</si>
  <si>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</si>
  <si>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</si>
  <si>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</si>
  <si>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</si>
  <si>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</si>
  <si>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</si>
  <si>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</si>
  <si>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</si>
  <si>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</si>
  <si>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</si>
  <si>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</si>
  <si>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</si>
  <si>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</si>
  <si>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</si>
  <si>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</si>
  <si>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</si>
  <si>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</si>
  <si>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</si>
  <si>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</si>
  <si>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</si>
  <si>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</si>
  <si>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</si>
  <si>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</si>
  <si>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</si>
  <si>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</si>
  <si>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</si>
  <si>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</si>
  <si>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</si>
  <si>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</si>
  <si>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</si>
  <si>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</si>
  <si>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</si>
  <si>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</si>
  <si>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</si>
  <si>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</si>
  <si>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</si>
  <si>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</si>
  <si>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</si>
  <si>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</si>
  <si>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</si>
  <si>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</si>
  <si>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</si>
  <si>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</si>
  <si>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</si>
  <si>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</si>
  <si>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</si>
  <si>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</si>
  <si>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</si>
  <si>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</si>
  <si>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</si>
  <si>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</si>
  <si>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</si>
  <si>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</si>
  <si>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</si>
  <si>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</si>
  <si>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</si>
  <si>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</si>
  <si>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</si>
  <si>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</si>
  <si>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</si>
  <si>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</si>
  <si>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</si>
  <si>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</si>
  <si>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</si>
  <si>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</si>
  <si>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</si>
  <si>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</si>
  <si>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</si>
  <si>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</si>
  <si>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</si>
  <si>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</si>
  <si>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</si>
  <si>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</si>
  <si>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</si>
  <si>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</si>
  <si>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</si>
  <si>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</si>
  <si>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</si>
  <si>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</si>
  <si>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</si>
  <si>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</si>
  <si>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</si>
  <si>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</si>
  <si>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</si>
  <si>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</si>
  <si>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</si>
  <si>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</si>
  <si>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</si>
  <si>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</si>
  <si>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</si>
  <si>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</si>
  <si>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</si>
  <si>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</si>
  <si>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</si>
  <si>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</si>
  <si>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</si>
  <si>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</si>
  <si>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</si>
  <si>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</si>
  <si>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</si>
  <si>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</si>
  <si>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</si>
  <si>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</si>
  <si>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</si>
  <si>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</si>
  <si>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</si>
  <si>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</si>
  <si>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</si>
  <si>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</si>
  <si>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</si>
  <si>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</si>
  <si>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</si>
  <si>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</si>
  <si>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</si>
  <si>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</si>
  <si>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</si>
  <si>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</si>
  <si>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</si>
  <si>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</si>
  <si>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</si>
  <si>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</si>
  <si>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</si>
  <si>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</si>
  <si>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</si>
  <si>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</si>
  <si>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</si>
  <si>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</si>
  <si>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</si>
  <si>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</si>
  <si>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</si>
  <si>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</si>
  <si>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</si>
  <si>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</si>
  <si>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</si>
  <si>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</si>
  <si>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</si>
  <si>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</si>
  <si>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</si>
  <si>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</si>
  <si>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</si>
  <si>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</si>
  <si>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</si>
  <si>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</si>
  <si>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</si>
  <si>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</si>
  <si>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</si>
  <si>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</si>
  <si>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</si>
  <si>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</si>
  <si>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</si>
  <si>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</si>
  <si>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</si>
  <si>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</si>
  <si>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</si>
  <si>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</si>
  <si>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</si>
  <si>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</si>
  <si>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</si>
  <si>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</si>
  <si>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</si>
  <si>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</si>
  <si>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</si>
  <si>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</si>
  <si>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</si>
  <si>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</si>
  <si>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</si>
  <si>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</si>
  <si>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</si>
  <si>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</si>
  <si>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</si>
  <si>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</si>
  <si>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</si>
  <si>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</si>
  <si>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</si>
  <si>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</si>
  <si>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</si>
  <si>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</si>
  <si>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</si>
  <si>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</si>
  <si>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</si>
  <si>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</si>
  <si>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</si>
  <si>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</si>
  <si>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</si>
  <si>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</si>
  <si>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</si>
  <si>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</si>
  <si>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</si>
  <si>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</si>
  <si>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</si>
  <si>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</si>
  <si>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</si>
  <si>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</si>
  <si>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</si>
  <si>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</si>
  <si>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</si>
  <si>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</si>
  <si>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</si>
  <si>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</si>
  <si>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</si>
  <si>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</si>
  <si>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</si>
  <si>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</si>
  <si>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</si>
  <si>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</si>
  <si>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</si>
  <si>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</si>
  <si>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</si>
  <si>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</si>
  <si>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</si>
  <si>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</si>
  <si>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</si>
  <si>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</si>
  <si>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</si>
  <si>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</si>
  <si>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</si>
  <si>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</si>
  <si>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</si>
  <si>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</si>
  <si>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</si>
  <si>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</si>
  <si>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</si>
  <si>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</si>
  <si>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</si>
  <si>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</si>
  <si>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</si>
  <si>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</si>
  <si>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</si>
  <si>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</si>
  <si>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</si>
  <si>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</si>
  <si>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</si>
  <si>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</si>
  <si>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</si>
  <si>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</si>
  <si>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</si>
  <si>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</si>
  <si>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</si>
  <si>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</si>
  <si>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</si>
  <si>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</si>
  <si>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</si>
  <si>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</si>
  <si>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</si>
  <si>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</si>
  <si>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</si>
  <si>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</si>
  <si>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</si>
  <si>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</si>
  <si>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</si>
  <si>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</si>
  <si>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</si>
  <si>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</si>
  <si>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</si>
  <si>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</si>
  <si>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</si>
  <si>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</si>
  <si>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</si>
  <si>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</si>
  <si>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</si>
  <si>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</si>
  <si>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</si>
  <si>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</si>
  <si>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</si>
  <si>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</si>
  <si>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</si>
  <si>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</si>
  <si>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</si>
  <si>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</si>
  <si>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</si>
  <si>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</si>
  <si>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</si>
  <si>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</si>
  <si>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</si>
  <si>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</si>
  <si>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</si>
  <si>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</si>
  <si>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</si>
  <si>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</si>
  <si>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</si>
  <si>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</si>
  <si>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</si>
  <si>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</si>
  <si>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</si>
  <si>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</si>
  <si>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</si>
  <si>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</si>
  <si>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</si>
  <si>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</si>
  <si>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</si>
  <si>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</si>
  <si>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</si>
  <si>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</si>
  <si>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</si>
  <si>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</si>
  <si>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</si>
  <si>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</si>
  <si>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</si>
  <si>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</si>
  <si>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</si>
  <si>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</si>
  <si>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</si>
  <si>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</si>
  <si>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</si>
  <si>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</si>
  <si>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</si>
  <si>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</si>
  <si>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</si>
  <si>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</si>
  <si>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</si>
  <si>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</si>
  <si>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</si>
  <si>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</si>
  <si>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</si>
  <si>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</si>
  <si>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</si>
  <si>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</si>
  <si>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</si>
  <si>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</si>
  <si>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</si>
  <si>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</si>
  <si>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</si>
  <si>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</si>
  <si>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</si>
  <si>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</si>
  <si>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</si>
  <si>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</si>
  <si>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</si>
  <si>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</si>
  <si>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</si>
  <si>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</si>
  <si>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</si>
  <si>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</si>
  <si>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</si>
  <si>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</si>
  <si>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</si>
  <si>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</si>
  <si>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</si>
  <si>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</si>
  <si>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</si>
  <si>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</si>
  <si>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</si>
  <si>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</si>
  <si>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</si>
  <si>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</si>
  <si>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</si>
  <si>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</si>
  <si>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</si>
  <si>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</si>
  <si>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</si>
  <si>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</si>
  <si>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</si>
  <si>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</si>
  <si>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</si>
  <si>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</si>
  <si>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</si>
  <si>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</si>
  <si>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</si>
  <si>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</si>
  <si>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</si>
  <si>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</si>
  <si>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</si>
  <si>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</si>
  <si>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</si>
  <si>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</si>
  <si>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</si>
  <si>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</si>
  <si>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</si>
  <si>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</si>
  <si>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</si>
  <si>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</si>
  <si>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</si>
  <si>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</si>
  <si>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</si>
  <si>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</si>
  <si>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</si>
  <si>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</si>
  <si>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</si>
  <si>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</si>
  <si>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</si>
  <si>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</si>
  <si>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</si>
  <si>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</si>
  <si>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</si>
  <si>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</si>
  <si>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</si>
  <si>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</si>
  <si>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</si>
  <si>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</si>
  <si>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</si>
  <si>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</si>
  <si>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</si>
  <si>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</si>
  <si>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</si>
  <si>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</si>
  <si>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</si>
  <si>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</si>
  <si>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</si>
  <si>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</si>
  <si>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</si>
  <si>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</si>
  <si>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</si>
  <si>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</si>
  <si>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</si>
  <si>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</si>
  <si>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</si>
  <si>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</si>
  <si>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</si>
  <si>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</si>
  <si>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</si>
  <si>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</si>
  <si>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</si>
  <si>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</si>
  <si>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</si>
  <si>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</si>
  <si>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</si>
  <si>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</si>
  <si>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</si>
  <si>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</si>
  <si>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</si>
  <si>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</si>
  <si>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</si>
  <si>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</si>
  <si>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</si>
  <si>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</si>
  <si>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</si>
  <si>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</si>
  <si>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</si>
  <si>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</si>
  <si>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</si>
  <si>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</si>
  <si>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</si>
  <si>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</si>
  <si>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</si>
  <si>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</si>
  <si>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</si>
  <si>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</si>
  <si>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</si>
  <si>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</si>
  <si>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</si>
  <si>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</si>
  <si>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</si>
  <si>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</si>
  <si>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</si>
  <si>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</si>
  <si>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</si>
  <si>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</si>
  <si>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</si>
  <si>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</si>
  <si>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</si>
  <si>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</si>
  <si>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</si>
  <si>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</si>
  <si>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</si>
  <si>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</si>
  <si>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</si>
  <si>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</si>
  <si>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</si>
  <si>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</si>
  <si>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</si>
  <si>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</si>
  <si>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</si>
  <si>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</si>
  <si>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</si>
  <si>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</si>
  <si>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</si>
  <si>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</si>
  <si>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</si>
  <si>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</si>
  <si>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</si>
  <si>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</si>
  <si>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</si>
  <si>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</si>
  <si>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</si>
  <si>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</si>
  <si>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</si>
  <si>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</si>
  <si>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</si>
  <si>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</si>
  <si>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</si>
  <si>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</si>
  <si>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</si>
  <si>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</si>
  <si>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</si>
  <si>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</si>
  <si>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</si>
  <si>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</si>
  <si>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</si>
  <si>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</si>
  <si>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</si>
  <si>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</si>
  <si>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</si>
  <si>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</si>
  <si>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</si>
  <si>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</si>
  <si>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</si>
  <si>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</si>
  <si>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</si>
  <si>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</si>
  <si>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</si>
  <si>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</si>
  <si>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</si>
  <si>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</si>
  <si>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</si>
  <si>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</si>
  <si>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</si>
  <si>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</si>
  <si>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</si>
  <si>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</si>
  <si>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</si>
  <si>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</si>
  <si>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</si>
  <si>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</si>
  <si>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</si>
  <si>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</si>
  <si>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</si>
  <si>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</si>
  <si>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</si>
  <si>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</si>
  <si>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</si>
  <si>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</si>
  <si>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</si>
  <si>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</si>
  <si>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</si>
  <si>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</si>
  <si>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</si>
  <si>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</si>
  <si>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</si>
  <si>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</si>
  <si>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</si>
  <si>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</si>
  <si>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</si>
  <si>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</si>
  <si>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</si>
  <si>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</si>
  <si>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</si>
  <si>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</si>
  <si>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</si>
  <si>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</si>
  <si>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</si>
  <si>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</si>
  <si>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</si>
  <si>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</si>
  <si>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</si>
  <si>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</si>
  <si>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</si>
  <si>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</si>
  <si>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</si>
  <si>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</si>
  <si>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</si>
  <si>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</si>
  <si>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</si>
  <si>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</si>
  <si>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</si>
  <si>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</si>
  <si>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</si>
  <si>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</si>
  <si>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</si>
  <si>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</si>
  <si>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</si>
  <si>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</si>
  <si>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</si>
  <si>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</si>
  <si>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</si>
  <si>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</si>
  <si>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</si>
  <si>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</si>
  <si>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</si>
  <si>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</si>
  <si>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</si>
  <si>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</si>
  <si>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</si>
  <si>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</si>
  <si>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</si>
  <si>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</si>
  <si>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</si>
  <si>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</si>
  <si>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</si>
  <si>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</si>
  <si>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</si>
  <si>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</si>
  <si>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</si>
  <si>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</si>
  <si>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</si>
  <si>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</si>
  <si>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</si>
  <si>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</si>
  <si>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</si>
  <si>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</si>
  <si>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</si>
  <si>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</si>
  <si>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</si>
  <si>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</si>
  <si>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</si>
  <si>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</si>
  <si>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</si>
  <si>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</si>
  <si>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</si>
  <si>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</si>
  <si>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</si>
  <si>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</si>
  <si>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</si>
  <si>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</si>
  <si>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</si>
  <si>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</si>
  <si>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</si>
  <si>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</si>
  <si>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</si>
  <si>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</si>
  <si>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</si>
  <si>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</si>
  <si>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</si>
  <si>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</si>
  <si>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</si>
  <si>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</si>
  <si>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</si>
  <si>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</si>
  <si>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</si>
  <si>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</si>
  <si>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</si>
  <si>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</si>
  <si>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</si>
  <si>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</si>
  <si>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</si>
  <si>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</si>
  <si>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</si>
  <si>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</si>
  <si>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</si>
  <si>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</si>
  <si>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</si>
  <si>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</si>
  <si>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</si>
  <si>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</si>
  <si>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</si>
  <si>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</si>
  <si>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</si>
  <si>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</si>
  <si>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</si>
  <si>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</si>
  <si>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</si>
  <si>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</si>
  <si>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</si>
  <si>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</si>
  <si>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</si>
  <si>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</si>
  <si>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</si>
  <si>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</si>
  <si>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</si>
  <si>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</si>
  <si>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</si>
  <si>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</si>
  <si>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</si>
  <si>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</si>
  <si>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</si>
  <si>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</si>
  <si>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</si>
  <si>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</si>
  <si>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</si>
  <si>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</si>
  <si>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</si>
  <si>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</si>
  <si>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</si>
  <si>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</si>
  <si>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</si>
  <si>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</si>
  <si>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</si>
  <si>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</si>
  <si>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</si>
  <si>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</si>
  <si>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</si>
  <si>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</si>
  <si>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</si>
  <si>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</si>
  <si>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</si>
  <si>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</si>
  <si>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</si>
  <si>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</si>
  <si>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</si>
  <si>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</si>
  <si>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</si>
  <si>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</si>
  <si>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</si>
  <si>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</si>
  <si>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</si>
  <si>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</si>
  <si>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</si>
  <si>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</si>
  <si>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</si>
  <si>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</si>
  <si>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</si>
  <si>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</si>
  <si>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</si>
  <si>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</si>
  <si>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</si>
  <si>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</si>
  <si>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</si>
  <si>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</si>
  <si>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</si>
  <si>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</si>
  <si>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</si>
  <si>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</si>
  <si>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</si>
  <si>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</si>
  <si>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</si>
  <si>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</si>
  <si>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</si>
  <si>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</si>
  <si>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</si>
  <si>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</si>
  <si>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</si>
  <si>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</si>
  <si>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</si>
  <si>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</si>
  <si>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</si>
  <si>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</si>
  <si>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</si>
  <si>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</si>
  <si>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</si>
  <si>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</si>
  <si>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</si>
  <si>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</si>
  <si>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</si>
  <si>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</si>
  <si>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</si>
  <si>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</si>
  <si>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</si>
  <si>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</si>
  <si>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</si>
  <si>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</si>
  <si>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</si>
  <si>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</si>
  <si>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</si>
  <si>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</si>
  <si>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</si>
  <si>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</si>
  <si>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</si>
  <si>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</si>
  <si>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</si>
  <si>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</si>
  <si>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</si>
  <si>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</si>
  <si>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</si>
  <si>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</si>
  <si>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</si>
  <si>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</si>
  <si>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</si>
  <si>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</si>
  <si>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</si>
  <si>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</si>
  <si>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</si>
  <si>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</si>
  <si>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</si>
  <si>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</si>
  <si>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</si>
  <si>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</si>
  <si>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</si>
  <si>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</si>
  <si>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</si>
  <si>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</si>
  <si>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</si>
  <si>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</si>
  <si>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</si>
  <si>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</si>
  <si>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</si>
  <si>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</si>
  <si>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</si>
  <si>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</si>
  <si>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</si>
  <si>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</si>
  <si>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</si>
  <si>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</si>
  <si>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</si>
  <si>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</si>
  <si>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</si>
  <si>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</si>
  <si>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</si>
  <si>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</si>
  <si>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</si>
  <si>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</si>
  <si>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</si>
  <si>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</si>
  <si>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</si>
  <si>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</si>
  <si>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</si>
  <si>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</si>
  <si>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</si>
  <si>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</si>
  <si>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</si>
  <si>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</si>
  <si>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</si>
  <si>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</si>
  <si>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</si>
  <si>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</si>
  <si>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</si>
  <si>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</si>
  <si>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</si>
  <si>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</si>
  <si>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</si>
  <si>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</si>
  <si>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</si>
  <si>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</si>
  <si>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</si>
  <si>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</si>
  <si>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</si>
  <si>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</si>
  <si>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</si>
  <si>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</si>
  <si>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</si>
  <si>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</si>
  <si>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</si>
  <si>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</si>
  <si>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</si>
  <si>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</si>
  <si>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</si>
  <si>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</si>
  <si>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</si>
  <si>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</si>
  <si>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</si>
  <si>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</si>
  <si>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</si>
  <si>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</si>
  <si>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</si>
  <si>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</si>
  <si>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</si>
  <si>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</si>
  <si>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</si>
  <si>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</si>
  <si>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</si>
  <si>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</si>
  <si>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</si>
  <si>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</si>
  <si>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</si>
  <si>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</si>
  <si>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</si>
  <si>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</si>
  <si>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</si>
  <si>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</si>
  <si>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</si>
  <si>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</si>
  <si>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</si>
  <si>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</si>
  <si>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</si>
  <si>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</si>
  <si>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</si>
  <si>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</si>
  <si>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</si>
  <si>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</si>
  <si>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</si>
  <si>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</si>
  <si>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</si>
  <si>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</si>
  <si>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</si>
  <si>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</si>
  <si>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</si>
  <si>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</si>
  <si>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</si>
  <si>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</si>
  <si>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</si>
  <si>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</si>
  <si>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</si>
  <si>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</si>
  <si>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</si>
  <si>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</si>
  <si>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</si>
  <si>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</si>
  <si>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</si>
  <si>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</si>
  <si>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</si>
  <si>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</si>
  <si>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</si>
  <si>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</si>
  <si>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</si>
  <si>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</si>
  <si>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</si>
  <si>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</si>
  <si>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</si>
  <si>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</si>
  <si>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</si>
  <si>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</si>
  <si>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</si>
  <si>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</si>
  <si>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</si>
  <si>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</si>
  <si>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</si>
  <si>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</si>
  <si>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</si>
  <si>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</si>
  <si>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</si>
  <si>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</si>
  <si>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</si>
  <si>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</si>
  <si>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</si>
  <si>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</si>
  <si>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</si>
  <si>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</si>
  <si>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</si>
  <si>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</si>
  <si>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</si>
  <si>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</si>
  <si>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</si>
  <si>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</si>
  <si>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</si>
  <si>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</si>
  <si>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</si>
  <si>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</si>
  <si>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</si>
  <si>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</si>
  <si>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</si>
  <si>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</si>
  <si>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</si>
  <si>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</si>
  <si>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</si>
  <si>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</si>
  <si>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</si>
  <si>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</si>
  <si>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</si>
  <si>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</si>
  <si>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</si>
  <si>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</si>
  <si>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</si>
  <si>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</si>
  <si>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</si>
  <si>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</si>
  <si>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</si>
  <si>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</si>
  <si>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</si>
  <si>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</si>
  <si>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</si>
  <si>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</si>
  <si>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</si>
  <si>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</si>
  <si>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</si>
  <si>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</si>
  <si>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</si>
  <si>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</si>
  <si>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</si>
  <si>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</si>
  <si>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</si>
  <si>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</si>
  <si>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</si>
  <si>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</si>
  <si>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</si>
  <si>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</si>
  <si>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</si>
  <si>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</si>
  <si>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</si>
  <si>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</si>
  <si>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</si>
  <si>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</si>
  <si>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</si>
  <si>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</si>
  <si>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</si>
  <si>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</si>
  <si>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</si>
  <si>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</si>
  <si>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</si>
  <si>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</si>
  <si>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</si>
  <si>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</si>
  <si>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</si>
  <si>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</si>
  <si>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</si>
  <si>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</si>
  <si>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</si>
  <si>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</si>
  <si>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</si>
  <si>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</si>
  <si>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</si>
  <si>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</si>
  <si>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</si>
  <si>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</si>
  <si>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</si>
  <si>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</si>
  <si>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</si>
  <si>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</si>
  <si>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</si>
  <si>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</si>
  <si>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</si>
  <si>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</si>
  <si>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</si>
  <si>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</si>
  <si>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</si>
  <si>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</si>
  <si>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</si>
  <si>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</si>
  <si>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</si>
  <si>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</si>
  <si>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</si>
  <si>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</si>
  <si>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</si>
  <si>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</si>
  <si>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</si>
  <si>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</si>
  <si>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</si>
  <si>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</si>
  <si>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</si>
  <si>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</si>
  <si>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</si>
  <si>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</si>
  <si>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</si>
  <si>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</si>
  <si>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</si>
  <si>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</si>
  <si>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</si>
  <si>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</si>
  <si>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</si>
  <si>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</si>
  <si>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</si>
  <si>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</si>
  <si>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</si>
  <si>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</si>
  <si>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</si>
  <si>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</si>
  <si>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</si>
  <si>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</si>
  <si>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</si>
  <si>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</si>
  <si>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</si>
  <si>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</si>
  <si>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</si>
  <si>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</si>
  <si>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</si>
  <si>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</si>
  <si>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</si>
  <si>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</si>
  <si>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</si>
  <si>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</si>
  <si>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</si>
  <si>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</si>
  <si>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</si>
  <si>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</si>
  <si>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</si>
  <si>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</si>
  <si>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</si>
  <si>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</si>
  <si>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</si>
  <si>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</si>
  <si>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</si>
  <si>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</si>
  <si>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</si>
  <si>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</si>
  <si>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</si>
  <si>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</si>
  <si>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</si>
  <si>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</si>
  <si>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</si>
  <si>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</si>
  <si>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</si>
  <si>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</si>
  <si>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</si>
  <si>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</si>
  <si>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</si>
  <si>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</si>
  <si>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</si>
  <si>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</si>
  <si>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</si>
  <si>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</si>
  <si>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</si>
  <si>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</si>
  <si>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</si>
  <si>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</si>
  <si>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</si>
  <si>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</si>
  <si>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</si>
  <si>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</si>
  <si>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</si>
  <si>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</si>
  <si>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</si>
  <si>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</si>
  <si>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</si>
  <si>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</si>
  <si>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</si>
  <si>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</si>
  <si>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</si>
  <si>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</si>
  <si>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</si>
  <si>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</si>
  <si>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</si>
  <si>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</si>
  <si>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</si>
  <si>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</si>
  <si>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</si>
  <si>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</si>
  <si>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</si>
  <si>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</si>
  <si>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</si>
  <si>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</si>
  <si>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</si>
  <si>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</si>
  <si>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</si>
  <si>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</si>
  <si>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</si>
  <si>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</si>
  <si>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</si>
  <si>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</si>
  <si>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</si>
  <si>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</si>
  <si>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</si>
  <si>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</si>
  <si>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</si>
  <si>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</si>
  <si>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</si>
  <si>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</si>
  <si>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</si>
  <si>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</si>
  <si>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</si>
  <si>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</si>
  <si>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</si>
  <si>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</si>
  <si>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</si>
  <si>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</si>
  <si>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</si>
  <si>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</si>
  <si>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</si>
  <si>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</si>
  <si>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</si>
  <si>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</si>
  <si>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</si>
  <si>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</si>
  <si>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</si>
  <si>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</si>
  <si>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</si>
  <si>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</si>
  <si>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</si>
  <si>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</si>
  <si>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</si>
  <si>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</si>
  <si>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</si>
  <si>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</si>
  <si>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</si>
  <si>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</si>
  <si>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</si>
  <si>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</si>
  <si>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</si>
  <si>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</si>
  <si>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</si>
  <si>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</si>
  <si>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</si>
  <si>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</si>
  <si>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</si>
  <si>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</si>
  <si>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</si>
  <si>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</si>
  <si>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</si>
  <si>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</si>
  <si>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</si>
  <si>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</si>
  <si>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</si>
  <si>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</si>
  <si>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</si>
  <si>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</si>
  <si>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</si>
  <si>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</si>
  <si>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</si>
  <si>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</si>
  <si>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</si>
  <si>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</si>
  <si>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</si>
  <si>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</si>
  <si>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</si>
  <si>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</si>
  <si>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</si>
  <si>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</si>
  <si>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</si>
  <si>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</si>
  <si>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</si>
  <si>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</si>
  <si>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</si>
  <si>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</si>
  <si>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</si>
  <si>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</si>
  <si>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</si>
  <si>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</si>
  <si>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</si>
  <si>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</si>
  <si>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</si>
  <si>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</si>
  <si>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</si>
  <si>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</si>
  <si>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</si>
  <si>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</si>
  <si>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</si>
  <si>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</si>
  <si>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</si>
  <si>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</si>
  <si>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</si>
  <si>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</si>
  <si>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</si>
  <si>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</si>
  <si>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</si>
  <si>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</si>
  <si>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</si>
  <si>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</si>
  <si>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</si>
  <si>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</si>
  <si>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</si>
  <si>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</si>
  <si>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</si>
  <si>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</si>
  <si>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</si>
  <si>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</si>
  <si>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</si>
  <si>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</si>
  <si>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</si>
  <si>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</si>
  <si>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</si>
  <si>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</si>
  <si>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</si>
  <si>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</si>
  <si>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</si>
  <si>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</si>
  <si>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</si>
  <si>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</si>
  <si>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</si>
  <si>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</si>
  <si>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</si>
  <si>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</si>
  <si>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</si>
  <si>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</si>
  <si>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</si>
  <si>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</si>
  <si>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</si>
  <si>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</si>
  <si>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</si>
  <si>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</si>
  <si>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</si>
  <si>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</si>
  <si>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</si>
  <si>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</si>
  <si>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</si>
  <si>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</si>
  <si>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</si>
  <si>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</si>
  <si>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</si>
  <si>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</si>
  <si>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</si>
  <si>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</si>
  <si>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</si>
  <si>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</si>
  <si>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</si>
  <si>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</si>
  <si>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</si>
  <si>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</si>
  <si>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</si>
  <si>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</si>
  <si>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</si>
  <si>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</si>
  <si>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</si>
  <si>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</si>
  <si>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</si>
  <si>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</si>
  <si>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</si>
  <si>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</si>
  <si>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</si>
  <si>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</si>
  <si>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</si>
  <si>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</si>
  <si>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</si>
  <si>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</si>
  <si>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</si>
  <si>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</si>
  <si>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</si>
  <si>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</si>
  <si>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</si>
  <si>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</si>
  <si>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</si>
  <si>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</si>
  <si>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</si>
  <si>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</si>
  <si>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</si>
  <si>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</si>
  <si>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</si>
  <si>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</si>
  <si>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</si>
  <si>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</si>
  <si>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</si>
  <si>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</si>
  <si>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</si>
  <si>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</si>
  <si>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</si>
  <si>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</si>
  <si>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</si>
  <si>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</si>
  <si>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</si>
  <si>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</si>
  <si>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</si>
  <si>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</si>
  <si>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</si>
  <si>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</si>
  <si>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</si>
  <si>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</si>
  <si>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</si>
  <si>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</si>
  <si>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</si>
  <si>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</si>
  <si>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</si>
  <si>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</si>
  <si>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</si>
  <si>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</si>
  <si>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</si>
  <si>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</si>
  <si>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</si>
  <si>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</si>
  <si>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</si>
  <si>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</si>
  <si>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</si>
  <si>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</si>
  <si>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</si>
  <si>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</si>
  <si>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</si>
  <si>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</si>
  <si>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</si>
  <si>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</si>
  <si>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</si>
  <si>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</si>
  <si>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</si>
  <si>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</si>
  <si>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</si>
  <si>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</si>
  <si>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</si>
  <si>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</si>
  <si>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</si>
  <si>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</si>
  <si>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</si>
  <si>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</si>
  <si>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</si>
  <si>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</si>
  <si>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</si>
  <si>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</si>
  <si>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</si>
  <si>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</si>
  <si>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</si>
  <si>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</si>
  <si>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</si>
  <si>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</si>
  <si>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</si>
  <si>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</si>
  <si>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</si>
  <si>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</si>
  <si>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</si>
  <si>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</si>
  <si>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</si>
  <si>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</si>
  <si>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</si>
  <si>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</si>
  <si>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</si>
  <si>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</si>
  <si>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</si>
  <si>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</si>
  <si>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</si>
  <si>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</si>
  <si>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</si>
  <si>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</si>
  <si>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</si>
  <si>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</si>
  <si>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</si>
  <si>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</si>
  <si>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</si>
  <si>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</si>
  <si>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</si>
  <si>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</si>
  <si>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</si>
  <si>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</si>
  <si>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</si>
  <si>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</si>
  <si>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</si>
  <si>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</si>
  <si>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</si>
  <si>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</si>
  <si>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</si>
  <si>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</si>
  <si>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</si>
  <si>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</si>
  <si>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</si>
  <si>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</si>
  <si>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</si>
  <si>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</si>
  <si>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</si>
  <si>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</si>
  <si>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</si>
  <si>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</si>
  <si>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</si>
  <si>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</si>
  <si>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</si>
  <si>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</si>
  <si>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</si>
  <si>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</si>
  <si>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</si>
  <si>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</si>
  <si>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</si>
  <si>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</si>
  <si>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</si>
  <si>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</si>
  <si>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</si>
  <si>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</si>
  <si>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</si>
  <si>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</si>
  <si>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</si>
  <si>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</si>
  <si>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</si>
  <si>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</si>
  <si>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</si>
  <si>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</si>
  <si>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</si>
  <si>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</si>
  <si>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</si>
  <si>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</si>
  <si>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</si>
  <si>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</si>
  <si>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</si>
  <si>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</si>
  <si>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</si>
  <si>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</si>
  <si>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</si>
  <si>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</si>
  <si>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</si>
  <si>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</si>
  <si>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</si>
  <si>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</si>
  <si>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</si>
  <si>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</si>
  <si>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</si>
  <si>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</si>
  <si>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</si>
  <si>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</si>
  <si>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</si>
  <si>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</si>
  <si>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</si>
  <si>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</si>
  <si>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</si>
  <si>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</si>
  <si>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</si>
  <si>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</si>
  <si>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</si>
  <si>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</si>
  <si>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</si>
  <si>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</si>
  <si>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</si>
  <si>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</si>
  <si>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</si>
  <si>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</si>
  <si>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</si>
  <si>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</si>
  <si>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</si>
  <si>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</si>
  <si>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</si>
  <si>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</si>
  <si>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</si>
  <si>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</si>
  <si>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</si>
  <si>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</si>
  <si>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</si>
  <si>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</si>
  <si>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</si>
  <si>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</si>
  <si>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</si>
  <si>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</si>
  <si>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</si>
  <si>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</si>
  <si>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</si>
  <si>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</si>
  <si>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</si>
  <si>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</si>
  <si>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</si>
  <si>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</si>
  <si>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</si>
  <si>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</si>
  <si>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</si>
  <si>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</si>
  <si>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</si>
  <si>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</si>
  <si>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</si>
  <si>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</si>
  <si>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</si>
  <si>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</si>
  <si>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</si>
  <si>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</si>
  <si>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</si>
  <si>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</si>
  <si>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</si>
  <si>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</si>
  <si>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</si>
  <si>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</si>
  <si>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</si>
  <si>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</si>
  <si>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</si>
  <si>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</si>
  <si>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</si>
  <si>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</si>
  <si>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</si>
  <si>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</si>
  <si>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</si>
  <si>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</si>
  <si>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</si>
  <si>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</si>
  <si>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</si>
  <si>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</si>
  <si>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</si>
  <si>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</si>
  <si>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</si>
  <si>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</si>
  <si>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</si>
  <si>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</si>
  <si>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</si>
  <si>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</si>
  <si>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</si>
  <si>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</si>
  <si>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</si>
  <si>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</si>
  <si>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</si>
  <si>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</si>
  <si>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</si>
  <si>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</si>
  <si>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</si>
  <si>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</si>
  <si>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</si>
  <si>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</si>
  <si>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</si>
  <si>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</si>
  <si>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</si>
  <si>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</si>
  <si>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</si>
  <si>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</si>
  <si>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</si>
  <si>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</si>
  <si>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</si>
  <si>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</si>
  <si>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</si>
  <si>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</si>
  <si>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</si>
  <si>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</si>
  <si>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</si>
  <si>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</si>
  <si>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</si>
  <si>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</si>
  <si>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</si>
  <si>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</si>
  <si>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</si>
  <si>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</si>
  <si>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</si>
  <si>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</si>
  <si>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</si>
  <si>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</si>
  <si>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</si>
  <si>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</si>
  <si>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</si>
  <si>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</si>
  <si>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</si>
  <si>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</si>
  <si>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</si>
  <si>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</si>
  <si>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</si>
  <si>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</si>
  <si>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</si>
  <si>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</si>
  <si>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</si>
  <si>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</si>
  <si>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</si>
  <si>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</si>
  <si>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</si>
  <si>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</si>
  <si>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</si>
  <si>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</si>
  <si>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</si>
  <si>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</si>
  <si>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</si>
  <si>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</si>
  <si>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</si>
  <si>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</si>
  <si>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</si>
  <si>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</si>
  <si>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</si>
  <si>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</si>
  <si>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</si>
  <si>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</si>
  <si>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</si>
  <si>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</si>
  <si>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</si>
  <si>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</si>
  <si>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</si>
  <si>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</si>
  <si>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</si>
  <si>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</si>
  <si>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</si>
  <si>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</si>
  <si>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</si>
  <si>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</si>
  <si>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</si>
  <si>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</si>
  <si>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</si>
  <si>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</si>
  <si>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</si>
  <si>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</si>
  <si>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</si>
  <si>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</si>
  <si>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</si>
  <si>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</si>
  <si>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</si>
  <si>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</si>
  <si>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</si>
  <si>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</si>
  <si>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</si>
  <si>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</si>
  <si>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</si>
  <si>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</si>
  <si>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</si>
  <si>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</si>
  <si>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</si>
  <si>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</si>
  <si>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</si>
  <si>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</si>
  <si>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</si>
  <si>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</si>
  <si>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</si>
  <si>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</si>
  <si>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</si>
  <si>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</si>
  <si>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</si>
  <si>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</si>
  <si>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</si>
  <si>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</si>
  <si>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</si>
  <si>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</si>
  <si>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</si>
  <si>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</si>
  <si>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</si>
  <si>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</si>
  <si>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</si>
  <si>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</si>
  <si>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</si>
  <si>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</si>
  <si>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</si>
  <si>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</si>
  <si>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</si>
  <si>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</si>
  <si>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</si>
  <si>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</si>
  <si>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</si>
  <si>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</si>
  <si>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</si>
  <si>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</si>
  <si>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</si>
  <si>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</si>
  <si>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</si>
  <si>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</si>
  <si>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</si>
  <si>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</si>
  <si>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</si>
  <si>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</si>
  <si>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</si>
  <si>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</si>
  <si>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</si>
  <si>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</si>
  <si>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</si>
  <si>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</si>
  <si>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</si>
  <si>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</si>
  <si>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</si>
  <si>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</si>
  <si>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</si>
  <si>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</si>
  <si>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</si>
  <si>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</si>
  <si>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</si>
  <si>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</si>
  <si>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</si>
  <si>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</si>
  <si>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</si>
  <si>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</si>
  <si>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</si>
  <si>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</si>
  <si>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</si>
  <si>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</si>
  <si>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</si>
  <si>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</si>
  <si>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</si>
  <si>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</si>
  <si>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</si>
  <si>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</si>
  <si>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</si>
  <si>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</si>
  <si>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</si>
  <si>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</si>
  <si>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</si>
  <si>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</si>
  <si>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</si>
  <si>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</si>
  <si>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</si>
  <si>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</si>
  <si>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</si>
  <si>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</si>
  <si>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</si>
  <si>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</si>
  <si>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</si>
  <si>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</si>
  <si>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</si>
  <si>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</si>
  <si>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</si>
  <si>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</si>
  <si>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</si>
  <si>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</si>
  <si>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</si>
  <si>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</si>
  <si>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</si>
  <si>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</si>
  <si>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</si>
  <si>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</si>
  <si>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</si>
  <si>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</si>
  <si>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</si>
  <si>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</si>
  <si>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</si>
  <si>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</si>
  <si>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</si>
  <si>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</si>
  <si>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</si>
  <si>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</si>
  <si>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</si>
  <si>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</si>
  <si>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</si>
  <si>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</si>
  <si>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</si>
  <si>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</si>
  <si>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</si>
  <si>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</si>
  <si>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</si>
  <si>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</si>
  <si>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</si>
  <si>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</si>
  <si>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</si>
  <si>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</si>
  <si>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</si>
  <si>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</si>
  <si>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</si>
  <si>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</si>
  <si>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</si>
  <si>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</si>
  <si>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</si>
  <si>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</si>
  <si>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</si>
  <si>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</si>
  <si>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</si>
  <si>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</si>
  <si>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</si>
  <si>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</si>
  <si>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</si>
  <si>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</si>
  <si>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</si>
  <si>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</si>
  <si>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</si>
  <si>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</si>
  <si>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</si>
  <si>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</si>
  <si>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</si>
  <si>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</si>
  <si>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</si>
  <si>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</si>
  <si>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</si>
  <si>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</si>
  <si>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</si>
  <si>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</si>
  <si>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</si>
  <si>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</si>
  <si>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</si>
  <si>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</si>
  <si>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</si>
  <si>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</si>
  <si>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</si>
  <si>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</si>
  <si>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</si>
  <si>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</si>
  <si>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</si>
  <si>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</si>
  <si>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</si>
  <si>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</si>
  <si>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</si>
  <si>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</si>
  <si>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</si>
  <si>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</si>
  <si>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</si>
  <si>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</si>
  <si>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</si>
  <si>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</si>
  <si>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</si>
  <si>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</si>
  <si>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</si>
  <si>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</si>
  <si>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</si>
  <si>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</si>
  <si>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</si>
  <si>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</si>
  <si>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</si>
  <si>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</si>
  <si>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</si>
  <si>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</si>
  <si>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</si>
  <si>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</si>
  <si>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</si>
  <si>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</si>
  <si>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</si>
  <si>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</si>
  <si>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</si>
  <si>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</si>
  <si>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</si>
  <si>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</si>
  <si>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</si>
  <si>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</si>
  <si>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</si>
  <si>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</si>
  <si>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</si>
  <si>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</si>
  <si>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</si>
  <si>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</si>
  <si>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</si>
  <si>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</si>
  <si>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</si>
  <si>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</si>
  <si>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</si>
  <si>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</si>
  <si>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</si>
  <si>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</si>
  <si>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</si>
  <si>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</si>
  <si>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</si>
  <si>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</si>
  <si>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</si>
  <si>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</si>
  <si>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</si>
  <si>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</si>
  <si>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</si>
  <si>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</si>
  <si>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</si>
  <si>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</si>
  <si>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</si>
  <si>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</si>
  <si>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</si>
  <si>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</si>
  <si>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</si>
  <si>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</si>
  <si>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</si>
  <si>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</si>
  <si>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</si>
  <si>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</si>
  <si>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</si>
  <si>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</si>
  <si>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</si>
  <si>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</si>
  <si>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</si>
  <si>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</si>
  <si>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</si>
  <si>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</si>
  <si>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</si>
  <si>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</si>
  <si>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</si>
  <si>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</si>
  <si>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</si>
  <si>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</si>
  <si>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</si>
  <si>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</si>
  <si>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</si>
  <si>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</si>
  <si>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</si>
  <si>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</si>
  <si>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</si>
  <si>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</si>
  <si>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</si>
  <si>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</si>
  <si>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</si>
  <si>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</si>
  <si>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</si>
  <si>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</si>
  <si>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</si>
  <si>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</si>
  <si>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</si>
  <si>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</si>
  <si>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</si>
  <si>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</si>
  <si>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</si>
  <si>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</si>
  <si>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</si>
  <si>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</si>
  <si>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</si>
  <si>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</si>
  <si>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</si>
  <si>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</si>
  <si>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</si>
  <si>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</si>
  <si>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</si>
  <si>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</si>
  <si>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</si>
  <si>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</si>
  <si>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</si>
  <si>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</si>
  <si>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</si>
  <si>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</si>
  <si>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</si>
  <si>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</si>
  <si>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</si>
  <si>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</si>
  <si>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</si>
  <si>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</si>
  <si>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</si>
  <si>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</si>
  <si>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</si>
  <si>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</si>
  <si>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</si>
  <si>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</si>
  <si>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</si>
  <si>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</si>
  <si>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</si>
  <si>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</si>
  <si>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</si>
  <si>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</si>
  <si>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</si>
  <si>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</si>
  <si>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</si>
  <si>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</si>
  <si>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</si>
  <si>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</si>
  <si>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</si>
  <si>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</si>
  <si>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</si>
  <si>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</si>
  <si>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</si>
  <si>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</si>
  <si>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</si>
  <si>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</si>
  <si>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</si>
  <si>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</si>
  <si>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</si>
  <si>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</si>
  <si>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</si>
  <si>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</si>
  <si>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</si>
  <si>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</si>
  <si>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</si>
  <si>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</si>
  <si>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</si>
  <si>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</si>
  <si>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</si>
  <si>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</si>
  <si>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</si>
  <si>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</si>
  <si>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</si>
  <si>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</si>
  <si>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</si>
  <si>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</si>
  <si>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</si>
  <si>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</si>
  <si>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</si>
  <si>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</si>
  <si>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</si>
  <si>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</si>
  <si>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</si>
  <si>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</si>
  <si>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</si>
  <si>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</si>
  <si>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</si>
  <si>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</si>
  <si>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</si>
  <si>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</si>
  <si>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</si>
  <si>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</si>
  <si>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</si>
  <si>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</si>
  <si>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</si>
  <si>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</si>
  <si>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</si>
  <si>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</si>
  <si>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</si>
  <si>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</si>
  <si>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</si>
  <si>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</si>
  <si>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</si>
  <si>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</si>
  <si>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</si>
  <si>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</si>
  <si>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</si>
  <si>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</si>
  <si>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</si>
  <si>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</si>
  <si>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</si>
  <si>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</si>
  <si>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</si>
  <si>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</si>
  <si>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</si>
  <si>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</si>
  <si>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</si>
  <si>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</si>
  <si>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</si>
  <si>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</si>
  <si>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</si>
  <si>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</si>
  <si>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</si>
  <si>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</si>
  <si>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</si>
  <si>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</si>
  <si>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</si>
  <si>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</si>
  <si>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</si>
  <si>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</si>
  <si>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</si>
  <si>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</si>
  <si>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</si>
  <si>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</si>
  <si>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</si>
  <si>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</si>
  <si>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</si>
  <si>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</si>
  <si>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</si>
  <si>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</si>
  <si>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</si>
  <si>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</si>
  <si>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</si>
  <si>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</si>
  <si>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</si>
  <si>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</si>
  <si>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</si>
  <si>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</si>
  <si>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</si>
  <si>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</si>
  <si>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</si>
  <si>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</si>
  <si>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</si>
  <si>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</si>
  <si>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</si>
  <si>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</si>
  <si>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</si>
  <si>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</si>
  <si>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</si>
  <si>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</si>
  <si>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</si>
  <si>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</si>
  <si>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</si>
  <si>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</si>
  <si>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</si>
  <si>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</si>
  <si>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</si>
  <si>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</si>
  <si>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</si>
  <si>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</si>
  <si>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</si>
  <si>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</si>
  <si>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</si>
  <si>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</si>
  <si>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</si>
  <si>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</si>
  <si>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</si>
  <si>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</si>
  <si>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</si>
  <si>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</si>
  <si>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</si>
  <si>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</si>
  <si>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</si>
  <si>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</si>
  <si>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</si>
  <si>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</si>
  <si>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</si>
  <si>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</si>
  <si>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</si>
  <si>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</si>
  <si>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</si>
  <si>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</si>
  <si>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</si>
  <si>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</si>
  <si>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</si>
  <si>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</si>
  <si>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</si>
  <si>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</si>
  <si>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</si>
  <si>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</si>
  <si>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</si>
  <si>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</si>
  <si>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</si>
  <si>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</si>
  <si>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</si>
  <si>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</si>
  <si>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</si>
  <si>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</si>
  <si>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</si>
  <si>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</si>
  <si>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</si>
  <si>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</si>
  <si>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</si>
  <si>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</si>
  <si>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</si>
  <si>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</si>
  <si>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</si>
  <si>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</si>
  <si>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</si>
  <si>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</si>
  <si>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</si>
  <si>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</si>
  <si>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</si>
  <si>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</si>
  <si>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</si>
  <si>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</si>
  <si>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</si>
  <si>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</si>
  <si>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</si>
  <si>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</si>
  <si>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</si>
  <si>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</si>
  <si>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</si>
  <si>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</si>
  <si>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</si>
  <si>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</si>
  <si>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</si>
  <si>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</si>
  <si>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</si>
  <si>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</si>
  <si>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</si>
  <si>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</si>
  <si>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</si>
  <si>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</si>
  <si>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</si>
  <si>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</si>
  <si>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</si>
  <si>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</si>
  <si>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</si>
  <si>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</si>
  <si>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</si>
  <si>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</si>
  <si>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</si>
  <si>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</si>
  <si>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</si>
  <si>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</si>
  <si>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</si>
  <si>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</si>
  <si>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</si>
  <si>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</si>
  <si>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</si>
  <si>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</si>
  <si>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</si>
  <si>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</si>
  <si>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</si>
  <si>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</si>
  <si>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</si>
  <si>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</si>
  <si>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</si>
  <si>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</si>
  <si>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</si>
  <si>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</si>
  <si>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</si>
  <si>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</si>
  <si>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</si>
  <si>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</si>
  <si>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</si>
  <si>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</si>
  <si>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</si>
  <si>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</si>
  <si>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</si>
  <si>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</si>
  <si>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</si>
  <si>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</si>
  <si>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</si>
  <si>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</si>
  <si>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</si>
  <si>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</si>
  <si>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</si>
  <si>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</si>
  <si>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</si>
  <si>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</si>
  <si>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</si>
  <si>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</si>
  <si>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</si>
  <si>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</si>
  <si>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</si>
  <si>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</si>
  <si>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</si>
  <si>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</si>
  <si>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</si>
  <si>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</si>
  <si>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</si>
  <si>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</si>
  <si>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</si>
  <si>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</si>
  <si>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</si>
  <si>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</si>
  <si>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</si>
  <si>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</si>
  <si>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</si>
  <si>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</si>
  <si>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</si>
  <si>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</si>
  <si>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</si>
  <si>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</si>
  <si>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</si>
  <si>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</si>
  <si>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</si>
  <si>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</si>
  <si>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</si>
  <si>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</si>
  <si>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</si>
  <si>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</si>
  <si>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</si>
  <si>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</si>
  <si>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</si>
  <si>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</si>
  <si>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</si>
  <si>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</si>
  <si>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</si>
  <si>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</si>
  <si>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</si>
  <si>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</si>
  <si>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</si>
  <si>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</si>
  <si>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</si>
  <si>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</si>
  <si>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</si>
  <si>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</si>
  <si>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</si>
  <si>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</si>
  <si>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</si>
  <si>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</si>
  <si>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</si>
  <si>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</si>
  <si>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</si>
  <si>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</si>
  <si>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</si>
  <si>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</si>
  <si>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</si>
  <si>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</si>
  <si>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</si>
  <si>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</si>
  <si>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</si>
  <si>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</si>
  <si>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</si>
  <si>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</si>
  <si>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</si>
  <si>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</si>
  <si>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</si>
  <si>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</si>
  <si>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</si>
  <si>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</si>
  <si>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</si>
  <si>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</si>
  <si>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</si>
  <si>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</si>
  <si>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</si>
  <si>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</si>
  <si>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</si>
  <si>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</si>
  <si>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</si>
  <si>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</si>
  <si>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</si>
  <si>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</si>
  <si>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</si>
  <si>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</si>
  <si>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</si>
  <si>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</si>
  <si>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</si>
  <si>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</si>
  <si>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</si>
  <si>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</si>
  <si>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</si>
  <si>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</si>
  <si>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</si>
  <si>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</si>
  <si>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</si>
  <si>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</si>
  <si>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</si>
  <si>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</si>
  <si>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</si>
  <si>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</si>
  <si>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</si>
  <si>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</si>
  <si>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</si>
  <si>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</si>
  <si>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</si>
  <si>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</si>
  <si>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</si>
  <si>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</si>
  <si>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</si>
  <si>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</si>
  <si>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</si>
  <si>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</si>
  <si>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</si>
  <si>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</si>
  <si>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</si>
  <si>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</si>
  <si>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</si>
  <si>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</si>
  <si>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</si>
  <si>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</si>
  <si>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</si>
  <si>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</si>
  <si>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</si>
  <si>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</si>
  <si>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</si>
  <si>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</si>
  <si>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</si>
  <si>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</si>
  <si>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</si>
  <si>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</si>
  <si>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</si>
  <si>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</si>
  <si>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</si>
  <si>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</si>
  <si>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</si>
  <si>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</si>
  <si>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</si>
  <si>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</si>
  <si>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</si>
  <si>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</si>
  <si>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</si>
  <si>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</si>
  <si>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</si>
  <si>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</si>
  <si>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</si>
  <si>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</si>
  <si>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</si>
  <si>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</si>
  <si>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</si>
  <si>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</si>
  <si>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</si>
  <si>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</si>
  <si>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</si>
  <si>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</si>
  <si>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</si>
  <si>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</si>
  <si>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</si>
  <si>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</si>
  <si>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</si>
  <si>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</si>
  <si>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</si>
  <si>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</si>
  <si>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</si>
  <si>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</si>
  <si>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</si>
  <si>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</si>
  <si>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</si>
  <si>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</si>
  <si>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</si>
  <si>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</si>
  <si>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</si>
  <si>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</si>
  <si>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</si>
  <si>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</si>
  <si>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</si>
  <si>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</si>
  <si>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</si>
  <si>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</si>
  <si>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</si>
  <si>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</si>
  <si>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</si>
  <si>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</si>
  <si>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</si>
  <si>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</si>
  <si>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</si>
  <si>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</si>
  <si>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</si>
  <si>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</si>
  <si>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</si>
  <si>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</si>
  <si>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</si>
  <si>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</si>
  <si>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</si>
  <si>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</si>
  <si>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</si>
  <si>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</si>
  <si>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</si>
  <si>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</si>
  <si>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</si>
  <si>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</si>
  <si>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</si>
  <si>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</si>
  <si>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</si>
  <si>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</si>
  <si>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</si>
  <si>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</si>
  <si>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</si>
  <si>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</si>
  <si>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</si>
  <si>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</si>
  <si>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</si>
  <si>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</si>
  <si>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</si>
  <si>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</si>
  <si>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</si>
  <si>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</si>
  <si>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</si>
  <si>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</si>
  <si>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</si>
  <si>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</si>
  <si>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</si>
  <si>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</si>
  <si>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</si>
  <si>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</si>
  <si>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</si>
  <si>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</si>
  <si>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</si>
  <si>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</si>
  <si>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</si>
  <si>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</si>
  <si>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</si>
  <si>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</si>
  <si>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</si>
  <si>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</si>
  <si>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</si>
  <si>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</si>
  <si>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</si>
  <si>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</si>
  <si>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</si>
  <si>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</si>
  <si>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</si>
  <si>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</si>
  <si>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</si>
  <si>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</si>
  <si>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</si>
  <si>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</si>
  <si>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</si>
  <si>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</si>
  <si>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</si>
  <si>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</si>
  <si>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</si>
  <si>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</si>
  <si>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</si>
  <si>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</si>
  <si>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</si>
  <si>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</si>
  <si>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</si>
  <si>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</si>
  <si>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</si>
  <si>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</si>
  <si>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</si>
  <si>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</si>
  <si>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</si>
  <si>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</si>
  <si>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</si>
  <si>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</si>
  <si>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</si>
  <si>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</si>
  <si>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</si>
  <si>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</si>
  <si>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</si>
  <si>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</si>
  <si>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</si>
  <si>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</si>
  <si>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</si>
  <si>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</si>
  <si>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</si>
  <si>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</si>
  <si>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</si>
  <si>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</si>
  <si>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</si>
  <si>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</si>
  <si>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</si>
  <si>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</si>
  <si>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</si>
  <si>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</si>
  <si>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</si>
  <si>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</si>
  <si>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</si>
  <si>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</si>
  <si>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</si>
  <si>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</si>
  <si>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</si>
  <si>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</si>
  <si>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</si>
  <si>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</si>
  <si>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</si>
  <si>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</si>
  <si>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</si>
  <si>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</si>
  <si>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</si>
  <si>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</si>
  <si>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</si>
  <si>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</si>
  <si>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</si>
  <si>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</si>
  <si>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</si>
  <si>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</si>
  <si>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</si>
  <si>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</si>
  <si>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</si>
  <si>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</si>
  <si>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</si>
  <si>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</si>
  <si>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</si>
  <si>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</si>
  <si>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</si>
  <si>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</si>
  <si>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</si>
  <si>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</si>
  <si>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</si>
  <si>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</si>
  <si>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</si>
  <si>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</si>
  <si>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</si>
  <si>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</si>
  <si>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</si>
  <si>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</si>
  <si>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</si>
  <si>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</si>
  <si>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</si>
  <si>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</si>
  <si>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</si>
  <si>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</si>
  <si>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</si>
  <si>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</si>
  <si>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</si>
  <si>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</si>
  <si>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</si>
  <si>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</si>
  <si>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</si>
  <si>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</si>
  <si>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</si>
  <si>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</si>
  <si>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</si>
  <si>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</si>
  <si>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</si>
  <si>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</si>
  <si>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</si>
  <si>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</si>
  <si>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</si>
  <si>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</si>
  <si>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</si>
  <si>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</si>
  <si>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</si>
  <si>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</si>
  <si>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</si>
  <si>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</si>
  <si>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</si>
  <si>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</si>
  <si>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</si>
  <si>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</si>
  <si>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</si>
  <si>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</si>
  <si>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</si>
  <si>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</si>
  <si>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</si>
  <si>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</si>
  <si>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</si>
  <si>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</si>
  <si>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</si>
  <si>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</si>
  <si>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</si>
  <si>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</si>
  <si>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</si>
  <si>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</si>
  <si>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</si>
  <si>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</si>
  <si>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</si>
  <si>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</si>
  <si>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</si>
  <si>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</si>
  <si>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</si>
  <si>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</si>
  <si>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</si>
  <si>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</si>
  <si>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</si>
  <si>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</si>
  <si>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</si>
  <si>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</si>
  <si>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</si>
  <si>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</si>
  <si>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</si>
  <si>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</si>
  <si>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</si>
  <si>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</si>
  <si>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</si>
  <si>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</si>
  <si>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</si>
  <si>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</si>
  <si>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</si>
  <si>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</si>
  <si>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</si>
  <si>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</si>
  <si>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</si>
  <si>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</si>
  <si>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</si>
  <si>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</si>
  <si>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</si>
  <si>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</si>
  <si>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</si>
  <si>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</si>
  <si>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</si>
  <si>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</si>
  <si>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</si>
  <si>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</si>
  <si>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</si>
  <si>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</si>
  <si>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</si>
  <si>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</si>
  <si>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</si>
  <si>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</si>
  <si>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</si>
  <si>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</si>
  <si>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</si>
  <si>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</si>
  <si>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</si>
  <si>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</si>
  <si>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</si>
  <si>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</si>
  <si>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</si>
  <si>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</si>
  <si>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</si>
  <si>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</si>
  <si>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</si>
  <si>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</si>
  <si>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</si>
  <si>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</si>
  <si>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</si>
  <si>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</si>
  <si>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</si>
  <si>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</si>
  <si>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</si>
  <si>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</si>
  <si>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</si>
  <si>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</si>
  <si>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</si>
  <si>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</si>
  <si>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</si>
  <si>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</si>
  <si>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</si>
  <si>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</si>
  <si>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</si>
  <si>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</si>
  <si>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</si>
  <si>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</si>
  <si>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</si>
  <si>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</si>
  <si>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</si>
  <si>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</si>
  <si>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</si>
  <si>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</si>
  <si>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</si>
  <si>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</si>
  <si>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</si>
  <si>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</si>
  <si>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</si>
  <si>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</si>
  <si>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</si>
  <si>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</si>
  <si>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</si>
  <si>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</si>
  <si>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</si>
  <si>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</si>
  <si>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</si>
  <si>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</si>
  <si>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</si>
  <si>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</si>
  <si>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</si>
  <si>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</si>
  <si>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</si>
  <si>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</si>
  <si>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</si>
  <si>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</si>
  <si>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</si>
  <si>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</si>
  <si>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</si>
  <si>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</si>
  <si>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</si>
  <si>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</si>
  <si>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</si>
  <si>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</si>
  <si>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</si>
  <si>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</si>
  <si>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</si>
  <si>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</si>
  <si>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</si>
  <si>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</si>
  <si>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</si>
  <si>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</si>
  <si>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</si>
  <si>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</si>
  <si>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</si>
  <si>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</si>
  <si>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</si>
  <si>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</si>
  <si>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</si>
  <si>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</si>
  <si>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</si>
  <si>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</si>
  <si>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</si>
  <si>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</si>
  <si>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</si>
  <si>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</si>
  <si>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</si>
  <si>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</si>
  <si>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</si>
  <si>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</si>
  <si>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</si>
  <si>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</si>
  <si>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</si>
  <si>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</si>
  <si>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</si>
  <si>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</si>
  <si>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</si>
  <si>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</si>
  <si>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</si>
  <si>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</si>
  <si>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</si>
  <si>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</si>
  <si>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</si>
  <si>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</si>
  <si>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</si>
  <si>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</si>
  <si>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</si>
  <si>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</si>
  <si>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</si>
  <si>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</si>
  <si>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</si>
  <si>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</si>
  <si>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</si>
  <si>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</si>
  <si>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</si>
  <si>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</si>
  <si>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</si>
  <si>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</si>
  <si>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</si>
  <si>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</si>
  <si>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</si>
  <si>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</si>
  <si>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</si>
  <si>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</si>
  <si>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</si>
  <si>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</si>
  <si>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</si>
  <si>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</si>
  <si>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</si>
  <si>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</si>
  <si>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</si>
  <si>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</si>
  <si>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</si>
  <si>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</si>
  <si>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</si>
  <si>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</si>
  <si>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</si>
  <si>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</si>
  <si>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</si>
  <si>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</si>
  <si>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</si>
  <si>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</si>
  <si>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</si>
  <si>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</si>
  <si>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</si>
  <si>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</si>
  <si>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</si>
  <si>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</si>
  <si>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</si>
  <si>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</si>
  <si>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</si>
  <si>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</si>
  <si>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</si>
  <si>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</si>
  <si>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</si>
  <si>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</si>
  <si>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</si>
  <si>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</si>
  <si>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</si>
  <si>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</si>
  <si>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</si>
  <si>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</si>
  <si>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</si>
  <si>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</si>
  <si>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</si>
  <si>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</si>
  <si>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</si>
  <si>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</si>
  <si>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</si>
  <si>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</si>
  <si>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</si>
  <si>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</si>
  <si>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</si>
  <si>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</si>
  <si>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</si>
  <si>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</si>
  <si>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</si>
  <si>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</si>
  <si>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</si>
  <si>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</si>
  <si>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</si>
  <si>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</si>
  <si>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</si>
  <si>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</si>
  <si>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</si>
  <si>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</si>
  <si>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</si>
  <si>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</si>
  <si>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</si>
  <si>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</si>
  <si>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</si>
  <si>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</si>
  <si>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</si>
  <si>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</si>
  <si>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</si>
  <si>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</si>
  <si>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</si>
  <si>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</si>
  <si>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</si>
  <si>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</si>
  <si>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</si>
  <si>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</si>
  <si>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</si>
  <si>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</si>
  <si>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</si>
  <si>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</si>
  <si>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</si>
  <si>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</si>
  <si>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</si>
  <si>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</si>
  <si>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</si>
  <si>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</si>
  <si>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</si>
  <si>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</si>
  <si>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</si>
  <si>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</si>
  <si>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</si>
  <si>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</si>
  <si>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</si>
  <si>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</si>
  <si>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</si>
  <si>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</si>
  <si>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</si>
  <si>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</si>
  <si>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</si>
  <si>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</si>
  <si>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</si>
  <si>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</si>
  <si>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</si>
  <si>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</si>
  <si>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</si>
  <si>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</si>
  <si>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</si>
  <si>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</si>
  <si>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</si>
  <si>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</si>
  <si>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</si>
  <si>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</si>
  <si>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</si>
  <si>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</si>
  <si>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</si>
  <si>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</si>
  <si>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</si>
  <si>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</si>
  <si>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</si>
  <si>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</si>
  <si>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</si>
  <si>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</si>
  <si>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</si>
  <si>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</si>
  <si>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</si>
  <si>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</si>
  <si>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</si>
  <si>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</si>
  <si>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</si>
  <si>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</si>
  <si>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</si>
  <si>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</si>
  <si>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</si>
  <si>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</si>
  <si>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</si>
  <si>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</si>
  <si>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</si>
  <si>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</si>
  <si>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</si>
  <si>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</si>
  <si>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</si>
  <si>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</si>
  <si>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</si>
  <si>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</si>
  <si>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</si>
  <si>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</si>
  <si>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</si>
  <si>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</si>
  <si>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</si>
  <si>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</si>
  <si>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</si>
  <si>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</si>
  <si>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</si>
  <si>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</si>
  <si>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</si>
  <si>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</si>
  <si>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</si>
  <si>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</si>
  <si>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</si>
  <si>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</si>
  <si>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</si>
  <si>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</si>
  <si>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</si>
  <si>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</si>
  <si>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</si>
  <si>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</si>
  <si>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</si>
  <si>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</si>
  <si>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</si>
  <si>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</si>
  <si>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</si>
  <si>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</si>
  <si>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</si>
  <si>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</si>
  <si>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</si>
  <si>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</si>
  <si>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</si>
  <si>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</si>
  <si>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</si>
  <si>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</si>
  <si>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</si>
  <si>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</si>
  <si>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</si>
  <si>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</si>
  <si>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</si>
  <si>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</si>
  <si>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</si>
  <si>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</si>
  <si>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</si>
  <si>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</si>
  <si>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</si>
  <si>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</si>
  <si>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</si>
  <si>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</si>
  <si>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</si>
  <si>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</si>
  <si>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</si>
  <si>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</si>
  <si>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</si>
  <si>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</si>
  <si>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</si>
  <si>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</si>
  <si>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</si>
  <si>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</si>
  <si>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</si>
  <si>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</si>
  <si>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</si>
  <si>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</si>
  <si>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</si>
  <si>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</si>
  <si>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</si>
  <si>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</si>
  <si>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</si>
  <si>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</si>
  <si>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</si>
  <si>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</si>
  <si>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</si>
  <si>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</si>
  <si>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</si>
  <si>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</si>
  <si>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</si>
  <si>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</si>
  <si>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</si>
  <si>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</si>
  <si>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</si>
  <si>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</si>
  <si>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</si>
  <si>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</si>
  <si>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</si>
  <si>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</si>
  <si>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</si>
  <si>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</si>
  <si>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</si>
  <si>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</si>
  <si>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</si>
  <si>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</si>
  <si>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</si>
  <si>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</si>
  <si>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</si>
  <si>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</si>
  <si>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</si>
  <si>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</si>
  <si>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</si>
  <si>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</si>
  <si>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</si>
  <si>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</si>
  <si>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</si>
  <si>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</si>
  <si>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</si>
  <si>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</si>
  <si>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</si>
  <si>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</si>
  <si>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</si>
  <si>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</si>
  <si>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</si>
  <si>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</si>
  <si>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</si>
  <si>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</si>
  <si>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</si>
  <si>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</si>
  <si>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</si>
  <si>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</si>
  <si>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</si>
  <si>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</si>
  <si>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</si>
  <si>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</si>
  <si>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</si>
  <si>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</si>
  <si>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</si>
  <si>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</si>
  <si>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</si>
  <si>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</si>
  <si>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</si>
  <si>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</si>
  <si>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</si>
  <si>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</si>
  <si>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</si>
  <si>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</si>
  <si>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</si>
  <si>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</si>
  <si>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</si>
  <si>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</si>
  <si>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</si>
  <si>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</si>
  <si>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</si>
  <si>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</si>
  <si>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</si>
  <si>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</si>
  <si>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</si>
  <si>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</si>
  <si>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</si>
  <si>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</si>
  <si>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</si>
  <si>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</si>
  <si>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</si>
  <si>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</si>
  <si>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</si>
  <si>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</si>
  <si>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</si>
  <si>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</si>
  <si>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</si>
  <si>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</si>
  <si>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</si>
  <si>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</si>
  <si>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</si>
  <si>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</si>
  <si>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</si>
  <si>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</si>
  <si>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</si>
  <si>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</si>
  <si>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</si>
  <si>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</si>
  <si>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</si>
  <si>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</si>
  <si>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</si>
  <si>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</si>
  <si>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</si>
  <si>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</si>
  <si>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</si>
  <si>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</si>
  <si>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</si>
  <si>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</si>
  <si>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</si>
  <si>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</si>
  <si>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</si>
  <si>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</si>
  <si>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</si>
  <si>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</si>
  <si>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</si>
  <si>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</si>
  <si>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</si>
  <si>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</si>
  <si>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</si>
  <si>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</si>
  <si>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</si>
  <si>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</si>
  <si>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</si>
  <si>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</si>
  <si>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</si>
  <si>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</si>
  <si>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</si>
  <si>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</si>
  <si>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</si>
  <si>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</si>
  <si>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</si>
  <si>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</si>
  <si>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</si>
  <si>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</si>
  <si>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</si>
  <si>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</si>
  <si>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</si>
  <si>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</si>
  <si>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</si>
  <si>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</si>
  <si>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</si>
  <si>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</si>
  <si>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</si>
  <si>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</si>
  <si>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</si>
  <si>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</si>
  <si>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</si>
  <si>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</si>
  <si>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</si>
  <si>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</si>
  <si>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</si>
  <si>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</si>
  <si>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</si>
  <si>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</si>
  <si>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</si>
  <si>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</si>
  <si>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</si>
  <si>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</si>
  <si>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</si>
  <si>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</si>
  <si>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</si>
  <si>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</si>
  <si>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</si>
  <si>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</si>
  <si>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</si>
  <si>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</si>
  <si>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</si>
  <si>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</si>
  <si>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</si>
  <si>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</si>
  <si>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</si>
  <si>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</si>
  <si>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</si>
  <si>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</si>
  <si>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</si>
  <si>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</si>
  <si>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</si>
  <si>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</si>
  <si>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</si>
  <si>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</si>
  <si>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</si>
  <si>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</si>
  <si>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</si>
  <si>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</si>
  <si>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</si>
  <si>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</si>
  <si>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</si>
  <si>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</si>
  <si>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</si>
  <si>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</si>
  <si>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</si>
  <si>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</si>
  <si>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</si>
  <si>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</si>
  <si>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</si>
  <si>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</si>
  <si>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</si>
  <si>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</si>
  <si>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</si>
  <si>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</si>
  <si>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</si>
  <si>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</si>
  <si>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</si>
  <si>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</si>
  <si>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</si>
  <si>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</si>
  <si>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</si>
  <si>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</si>
  <si>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</si>
  <si>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</si>
  <si>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</si>
  <si>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</si>
  <si>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</si>
  <si>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</si>
  <si>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</si>
  <si>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</si>
  <si>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</si>
  <si>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</si>
  <si>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</si>
  <si>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</si>
  <si>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</si>
  <si>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</si>
  <si>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</si>
  <si>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</si>
  <si>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</si>
  <si>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</si>
  <si>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</si>
  <si>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</si>
  <si>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</si>
  <si>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</si>
  <si>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</si>
  <si>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</si>
  <si>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</si>
  <si>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</si>
  <si>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</si>
  <si>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</si>
  <si>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</si>
  <si>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</si>
  <si>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</si>
  <si>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</si>
  <si>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</si>
  <si>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</si>
  <si>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</si>
  <si>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</si>
  <si>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</si>
  <si>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</si>
  <si>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</si>
  <si>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</si>
  <si>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</si>
  <si>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</si>
  <si>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</si>
  <si>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</si>
  <si>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</si>
  <si>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</si>
  <si>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</si>
  <si>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</si>
  <si>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</si>
  <si>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</si>
  <si>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</si>
  <si>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</si>
  <si>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</si>
  <si>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</si>
  <si>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</si>
  <si>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</si>
  <si>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</si>
  <si>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</si>
  <si>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</si>
  <si>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</si>
  <si>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</si>
  <si>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</si>
  <si>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</si>
  <si>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</si>
  <si>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</si>
  <si>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</si>
  <si>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</si>
  <si>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</si>
  <si>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</si>
  <si>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</si>
  <si>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</si>
  <si>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</si>
  <si>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</si>
  <si>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</si>
  <si>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</si>
  <si>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</si>
  <si>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</si>
  <si>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</si>
  <si>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</si>
  <si>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</si>
  <si>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</si>
  <si>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</si>
  <si>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</si>
  <si>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</si>
  <si>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</si>
  <si>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</si>
  <si>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</si>
  <si>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</si>
  <si>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</si>
  <si>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</si>
  <si>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</si>
  <si>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</si>
  <si>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</si>
  <si>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</si>
  <si>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</si>
  <si>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</si>
  <si>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</si>
  <si>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</si>
  <si>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</si>
  <si>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</si>
  <si>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</si>
  <si>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</si>
  <si>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</si>
  <si>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</si>
  <si>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</si>
  <si>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</si>
  <si>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</si>
  <si>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</si>
  <si>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</si>
  <si>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</si>
  <si>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</si>
  <si>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</si>
  <si>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</si>
  <si>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</si>
  <si>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</si>
  <si>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</si>
  <si>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</si>
  <si>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</si>
  <si>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</si>
  <si>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</si>
  <si>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</si>
  <si>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</si>
  <si>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</si>
  <si>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</si>
  <si>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</si>
  <si>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</si>
  <si>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</si>
  <si>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</si>
  <si>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</si>
  <si>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</si>
  <si>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</si>
  <si>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</si>
  <si>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</si>
  <si>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</si>
  <si>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</si>
  <si>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</si>
  <si>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</si>
  <si>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</si>
  <si>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</si>
  <si>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</si>
  <si>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</si>
  <si>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</si>
  <si>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</si>
  <si>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</si>
  <si>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</si>
  <si>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</si>
  <si>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</si>
  <si>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</si>
  <si>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</si>
  <si>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</si>
  <si>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</si>
  <si>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</si>
  <si>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</si>
  <si>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</si>
  <si>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</si>
  <si>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</si>
  <si>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</si>
  <si>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</si>
  <si>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</si>
  <si>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</si>
  <si>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</si>
  <si>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</si>
  <si>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</si>
  <si>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</si>
  <si>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</si>
  <si>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</si>
  <si>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</si>
  <si>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</si>
  <si>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</si>
  <si>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</si>
  <si>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</si>
  <si>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</si>
  <si>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</si>
  <si>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</si>
  <si>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</si>
  <si>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</si>
  <si>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</si>
  <si>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</si>
  <si>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</si>
  <si>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</si>
  <si>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</si>
  <si>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</si>
  <si>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</si>
  <si>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</si>
  <si>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</si>
  <si>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</si>
  <si>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</si>
  <si>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</si>
  <si>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</si>
  <si>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</si>
  <si>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</si>
  <si>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</si>
  <si>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</si>
  <si>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</si>
  <si>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</si>
  <si>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</si>
  <si>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</si>
  <si>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</si>
  <si>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</si>
  <si>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</si>
  <si>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</si>
  <si>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</si>
  <si>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</si>
  <si>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</si>
  <si>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</si>
  <si>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</si>
  <si>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</si>
  <si>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</si>
  <si>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</si>
  <si>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</si>
  <si>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</si>
  <si>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</si>
  <si>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</si>
  <si>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</si>
  <si>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</si>
  <si>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</si>
  <si>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</si>
  <si>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</si>
  <si>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</si>
  <si>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</si>
  <si>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</si>
  <si>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</si>
  <si>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</si>
  <si>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</si>
  <si>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</si>
  <si>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</si>
  <si>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</si>
  <si>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</si>
  <si>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</si>
  <si>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</si>
  <si>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</si>
  <si>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</si>
  <si>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</si>
  <si>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</si>
  <si>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</si>
  <si>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</si>
  <si>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</si>
  <si>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</si>
  <si>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</si>
  <si>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</si>
  <si>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</si>
  <si>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</si>
  <si>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</si>
  <si>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</si>
  <si>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</si>
  <si>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</si>
  <si>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</si>
  <si>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</si>
  <si>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</si>
  <si>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</si>
  <si>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</si>
  <si>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</si>
  <si>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</si>
  <si>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</si>
  <si>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</si>
  <si>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</si>
  <si>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</si>
  <si>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</si>
  <si>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</si>
  <si>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</si>
  <si>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</si>
  <si>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</si>
  <si>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</si>
  <si>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</si>
  <si>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</si>
  <si>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</si>
  <si>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</si>
  <si>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</si>
  <si>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</si>
  <si>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</si>
  <si>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</si>
  <si>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</si>
  <si>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</si>
  <si>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</si>
  <si>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</si>
  <si>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</si>
  <si>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</si>
  <si>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</si>
  <si>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</si>
  <si>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</si>
  <si>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</si>
  <si>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</si>
  <si>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</si>
  <si>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</si>
  <si>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</si>
  <si>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</si>
  <si>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</si>
  <si>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</si>
  <si>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</si>
  <si>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</si>
  <si>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</si>
  <si>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</si>
  <si>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</si>
  <si>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</si>
  <si>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</si>
  <si>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</si>
  <si>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</si>
  <si>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</si>
  <si>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</si>
  <si>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</si>
  <si>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</si>
  <si>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</si>
  <si>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</si>
  <si>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</si>
  <si>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</si>
  <si>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</si>
  <si>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</si>
  <si>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</si>
  <si>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</si>
  <si>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</si>
  <si>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</si>
  <si>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</si>
  <si>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</si>
  <si>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</si>
  <si>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</si>
  <si>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</si>
  <si>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</si>
  <si>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</si>
  <si>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</si>
  <si>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</si>
  <si>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</si>
  <si>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</si>
  <si>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</si>
  <si>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</si>
  <si>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</si>
  <si>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</si>
  <si>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</si>
  <si>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</si>
  <si>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</si>
  <si>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</si>
  <si>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</si>
  <si>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</si>
  <si>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</si>
  <si>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</si>
  <si>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</si>
  <si>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</si>
  <si>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</si>
  <si>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</si>
  <si>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</si>
  <si>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</si>
  <si>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</si>
  <si>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</si>
  <si>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</si>
  <si>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</si>
  <si>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</si>
  <si>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</si>
  <si>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</si>
  <si>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</si>
  <si>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</si>
  <si>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</si>
  <si>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</si>
  <si>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</si>
  <si>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</si>
  <si>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</si>
  <si>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</si>
  <si>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</si>
  <si>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</si>
  <si>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</si>
  <si>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</si>
  <si>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</si>
  <si>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</si>
  <si>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</si>
  <si>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</si>
  <si>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</si>
  <si>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</si>
  <si>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</si>
  <si>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</si>
  <si>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</si>
  <si>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</si>
  <si>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</si>
  <si>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</si>
  <si>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</si>
  <si>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</si>
  <si>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</si>
  <si>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</si>
  <si>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</si>
  <si>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</si>
  <si>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</si>
  <si>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</si>
  <si>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</si>
  <si>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</si>
  <si>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</si>
  <si>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</si>
  <si>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</si>
  <si>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</si>
  <si>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</si>
  <si>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</si>
  <si>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</si>
  <si>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</si>
  <si>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</si>
  <si>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</si>
  <si>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</si>
  <si>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</si>
  <si>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</si>
  <si>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</si>
  <si>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</si>
  <si>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</si>
  <si>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</si>
  <si>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</si>
  <si>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</si>
  <si>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</si>
  <si>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</si>
  <si>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</si>
  <si>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</si>
  <si>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</si>
  <si>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</si>
  <si>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</si>
  <si>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</si>
  <si>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</si>
  <si>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</si>
  <si>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</si>
  <si>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</si>
  <si>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</si>
  <si>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</si>
  <si>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</si>
  <si>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</si>
  <si>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</si>
  <si>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</si>
  <si>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</si>
  <si>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</si>
  <si>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</si>
  <si>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</si>
  <si>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</si>
  <si>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</si>
  <si>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</si>
  <si>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</si>
  <si>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</si>
  <si>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</si>
  <si>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</si>
  <si>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</si>
  <si>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</si>
  <si>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</si>
  <si>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</si>
  <si>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</si>
  <si>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</si>
  <si>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</si>
  <si>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</si>
  <si>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</si>
  <si>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</si>
  <si>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</si>
  <si>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</si>
  <si>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</si>
  <si>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</si>
  <si>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</si>
  <si>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</si>
  <si>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</si>
  <si>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</si>
  <si>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</si>
  <si>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</si>
  <si>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</si>
  <si>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</si>
  <si>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</si>
  <si>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</si>
  <si>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</si>
  <si>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</si>
  <si>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</si>
  <si>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</si>
  <si>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</si>
  <si>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</si>
  <si>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</si>
  <si>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</si>
  <si>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</si>
  <si>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</si>
  <si>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</si>
  <si>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</si>
  <si>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</si>
  <si>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</si>
  <si>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</si>
  <si>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</si>
  <si>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</si>
  <si>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</si>
  <si>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</si>
  <si>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</si>
  <si>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</si>
  <si>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</si>
  <si>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</si>
  <si>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</si>
  <si>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</si>
  <si>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</si>
  <si>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</si>
  <si>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</si>
  <si>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</si>
  <si>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</si>
  <si>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</si>
  <si>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</si>
  <si>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</si>
  <si>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</si>
  <si>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</si>
  <si>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</si>
  <si>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</si>
  <si>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</si>
  <si>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</si>
  <si>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</si>
  <si>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</si>
  <si>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</si>
  <si>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</si>
  <si>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</si>
  <si>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</si>
  <si>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</si>
  <si>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</si>
  <si>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</si>
  <si>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</si>
  <si>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</si>
  <si>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</si>
  <si>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</si>
  <si>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</si>
  <si>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</si>
  <si>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</si>
  <si>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</si>
  <si>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</si>
  <si>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</si>
  <si>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</si>
  <si>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</si>
  <si>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</si>
  <si>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</si>
  <si>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</si>
  <si>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</si>
  <si>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</si>
  <si>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</si>
  <si>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</si>
  <si>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</si>
  <si>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</si>
  <si>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</si>
  <si>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</si>
  <si>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</si>
  <si>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</si>
  <si>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</si>
  <si>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</si>
  <si>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</si>
  <si>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</si>
  <si>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</si>
  <si>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</si>
  <si>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</si>
  <si>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</si>
  <si>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</si>
  <si>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</si>
  <si>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</si>
  <si>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</si>
  <si>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</si>
  <si>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</si>
  <si>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</si>
  <si>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</si>
  <si>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</si>
  <si>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</si>
  <si>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</si>
  <si>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</si>
  <si>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</si>
  <si>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</si>
  <si>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</si>
  <si>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</si>
  <si>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</si>
  <si>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</si>
  <si>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</si>
  <si>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</si>
  <si>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</si>
  <si>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</si>
  <si>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</si>
  <si>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</si>
  <si>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</si>
  <si>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</si>
  <si>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</si>
  <si>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</si>
  <si>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</si>
  <si>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</si>
  <si>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</si>
  <si>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</si>
  <si>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</si>
  <si>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</si>
  <si>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</si>
  <si>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</si>
  <si>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</si>
  <si>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</si>
  <si>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</si>
  <si>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</si>
  <si>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</si>
  <si>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</si>
  <si>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</si>
  <si>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</si>
  <si>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</si>
  <si>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</si>
  <si>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</si>
  <si>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</si>
  <si>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</si>
  <si>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</si>
  <si>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</si>
  <si>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</si>
  <si>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</si>
  <si>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</si>
  <si>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</si>
  <si>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</si>
  <si>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</si>
  <si>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</si>
  <si>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</si>
  <si>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</si>
  <si>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</si>
  <si>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</si>
  <si>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</si>
  <si>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</si>
  <si>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</si>
  <si>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</si>
  <si>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</si>
  <si>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</si>
  <si>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</si>
  <si>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</si>
  <si>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</si>
  <si>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</si>
  <si>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</si>
  <si>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</si>
  <si>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</si>
  <si>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</si>
  <si>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</si>
  <si>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</si>
  <si>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</si>
  <si>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</si>
  <si>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</si>
  <si>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</si>
  <si>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</si>
  <si>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</si>
  <si>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</si>
  <si>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</si>
  <si>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</si>
  <si>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</si>
  <si>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</si>
  <si>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</si>
  <si>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</si>
  <si>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</si>
  <si>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</si>
  <si>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</si>
  <si>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</si>
  <si>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</si>
  <si>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</si>
  <si>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</si>
  <si>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</si>
  <si>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</si>
  <si>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</si>
  <si>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</si>
  <si>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</si>
  <si>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</si>
  <si>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</si>
  <si>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</si>
  <si>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</si>
  <si>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</si>
  <si>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</si>
  <si>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</si>
  <si>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</si>
  <si>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</si>
  <si>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</si>
  <si>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</si>
  <si>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</si>
  <si>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</si>
  <si>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</si>
  <si>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</si>
  <si>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</si>
  <si>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</si>
  <si>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</si>
  <si>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</si>
  <si>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</si>
  <si>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</si>
  <si>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</si>
  <si>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</si>
  <si>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</si>
  <si>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</si>
  <si>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</si>
  <si>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</si>
  <si>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</si>
  <si>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</si>
  <si>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</si>
  <si>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</si>
  <si>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</si>
  <si>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</si>
  <si>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</si>
  <si>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</si>
  <si>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</si>
  <si>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</si>
  <si>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</si>
  <si>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</si>
  <si>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</si>
  <si>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</si>
  <si>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</si>
  <si>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</si>
  <si>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</si>
  <si>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</si>
  <si>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</si>
  <si>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</si>
  <si>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</si>
  <si>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</si>
  <si>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</si>
  <si>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</si>
  <si>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</si>
  <si>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</si>
  <si>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</si>
  <si>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</si>
  <si>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</si>
  <si>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</si>
  <si>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</si>
  <si>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</si>
  <si>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</si>
  <si>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</si>
  <si>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</si>
  <si>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</si>
  <si>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</si>
  <si>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</si>
  <si>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</si>
  <si>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</si>
  <si>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</si>
  <si>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</si>
  <si>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</si>
  <si>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</si>
  <si>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</si>
  <si>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</si>
  <si>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</si>
  <si>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</si>
  <si>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</si>
  <si>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</si>
  <si>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</si>
  <si>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</si>
  <si>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</si>
  <si>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</si>
  <si>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</si>
  <si>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</si>
  <si>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</si>
  <si>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</si>
  <si>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</si>
  <si>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</si>
  <si>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</si>
  <si>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</si>
  <si>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</si>
  <si>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</si>
  <si>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</si>
  <si>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</si>
  <si>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</si>
  <si>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</si>
  <si>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</si>
  <si>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</si>
  <si>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</si>
  <si>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</si>
  <si>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</si>
  <si>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</si>
  <si>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</si>
  <si>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</si>
  <si>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</si>
  <si>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</si>
  <si>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</si>
  <si>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</si>
  <si>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</si>
  <si>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</si>
  <si>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</si>
  <si>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</si>
  <si>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</si>
  <si>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</si>
  <si>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</si>
  <si>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</si>
  <si>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</si>
  <si>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</si>
  <si>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</si>
  <si>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</si>
  <si>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</si>
  <si>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</si>
  <si>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</si>
  <si>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</si>
  <si>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</si>
  <si>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</si>
  <si>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</si>
  <si>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</si>
  <si>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</si>
  <si>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</si>
  <si>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</si>
  <si>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</si>
  <si>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</si>
  <si>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</si>
  <si>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</si>
  <si>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</si>
  <si>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</si>
  <si>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</si>
  <si>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</si>
  <si>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</si>
  <si>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</si>
  <si>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</si>
  <si>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</si>
  <si>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</si>
  <si>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</si>
  <si>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</si>
  <si>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</si>
  <si>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</si>
  <si>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</si>
  <si>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</si>
  <si>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</si>
  <si>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</si>
  <si>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</si>
  <si>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</si>
  <si>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</si>
  <si>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</si>
  <si>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</si>
  <si>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</si>
  <si>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</si>
  <si>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</si>
  <si>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</si>
  <si>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</si>
  <si>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</si>
  <si>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</si>
  <si>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</si>
  <si>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</si>
  <si>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</si>
  <si>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</si>
  <si>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</si>
  <si>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</si>
  <si>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</si>
  <si>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</si>
  <si>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</si>
  <si>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</si>
  <si>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</si>
  <si>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</si>
  <si>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</si>
  <si>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</si>
  <si>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</si>
  <si>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</si>
  <si>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</si>
  <si>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</si>
  <si>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</si>
  <si>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</si>
  <si>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</si>
  <si>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</si>
  <si>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</si>
  <si>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</si>
  <si>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</si>
  <si>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</si>
  <si>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</si>
  <si>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</si>
  <si>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</si>
  <si>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</si>
  <si>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</si>
  <si>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</si>
  <si>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</si>
  <si>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</si>
  <si>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</si>
  <si>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</si>
  <si>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</si>
  <si>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</si>
  <si>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</si>
  <si>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</si>
  <si>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</si>
  <si>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</si>
  <si>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</si>
  <si>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</si>
  <si>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</si>
  <si>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</si>
  <si>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</si>
  <si>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</si>
  <si>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</si>
  <si>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</si>
  <si>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</si>
  <si>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</si>
  <si>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</si>
  <si>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</si>
  <si>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</si>
  <si>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</si>
  <si>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</si>
  <si>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</si>
  <si>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</si>
  <si>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</si>
  <si>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</si>
  <si>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</si>
  <si>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</si>
  <si>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</si>
  <si>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</si>
  <si>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</si>
  <si>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</si>
  <si>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</si>
  <si>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</si>
  <si>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</si>
  <si>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</si>
  <si>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</si>
  <si>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</si>
  <si>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</si>
  <si>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</si>
  <si>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</si>
  <si>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</si>
  <si>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</si>
  <si>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</si>
  <si>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</si>
  <si>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</si>
  <si>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</si>
  <si>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</si>
  <si>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</si>
  <si>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</si>
  <si>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</si>
  <si>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</si>
  <si>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</si>
  <si>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</si>
  <si>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</si>
  <si>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</si>
  <si>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</si>
  <si>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</si>
  <si>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</si>
  <si>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</si>
  <si>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</si>
  <si>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</si>
  <si>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</si>
  <si>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</si>
  <si>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</si>
  <si>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</si>
  <si>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</si>
  <si>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</si>
  <si>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</si>
  <si>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</si>
  <si>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</si>
  <si>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</si>
  <si>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</si>
  <si>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</si>
  <si>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</si>
  <si>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</si>
  <si>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</si>
  <si>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</si>
  <si>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</si>
  <si>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</si>
  <si>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</si>
  <si>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</si>
  <si>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</si>
  <si>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</si>
  <si>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</si>
  <si>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</si>
  <si>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</si>
  <si>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</si>
  <si>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</si>
  <si>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</si>
  <si>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</si>
  <si>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</si>
  <si>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</si>
  <si>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</si>
  <si>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</si>
  <si>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</si>
  <si>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</si>
  <si>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</si>
  <si>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</si>
  <si>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</si>
  <si>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</si>
  <si>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</si>
  <si>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</si>
  <si>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</si>
  <si>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</si>
  <si>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</si>
  <si>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</si>
  <si>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</si>
  <si>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</si>
  <si>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</si>
  <si>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</si>
  <si>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</si>
  <si>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</si>
  <si>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</si>
  <si>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</si>
  <si>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</si>
  <si>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</si>
  <si>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</si>
  <si>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</si>
  <si>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</si>
  <si>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</si>
  <si>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</si>
  <si>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</si>
  <si>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</si>
  <si>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</si>
  <si>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</si>
  <si>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</si>
  <si>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</si>
  <si>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</si>
  <si>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</si>
  <si>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</si>
  <si>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</si>
  <si>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</si>
  <si>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</si>
  <si>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</si>
  <si>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</si>
  <si>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</si>
  <si>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</si>
  <si>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</si>
  <si>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</si>
  <si>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</si>
  <si>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</si>
  <si>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</si>
  <si>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</si>
  <si>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</si>
  <si>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</si>
  <si>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</si>
  <si>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</si>
  <si>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</si>
  <si>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</si>
  <si>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</si>
  <si>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</si>
  <si>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</si>
  <si>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</si>
  <si>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</si>
  <si>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</si>
  <si>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</si>
  <si>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</si>
  <si>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</si>
  <si>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</si>
  <si>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</si>
  <si>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</si>
  <si>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</si>
  <si>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</si>
  <si>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</si>
  <si>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</si>
  <si>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</si>
  <si>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</si>
  <si>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</si>
  <si>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</si>
  <si>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</si>
  <si>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</si>
  <si>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</si>
  <si>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</si>
  <si>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</si>
  <si>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</si>
  <si>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</si>
  <si>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</si>
  <si>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</si>
  <si>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</si>
  <si>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</si>
  <si>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</si>
  <si>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</si>
  <si>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</si>
  <si>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</si>
  <si>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</si>
  <si>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</si>
  <si>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</si>
  <si>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</si>
  <si>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</si>
  <si>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</si>
  <si>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</si>
  <si>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</si>
  <si>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</si>
  <si>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</si>
  <si>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</si>
  <si>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</si>
  <si>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</si>
  <si>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</si>
  <si>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</si>
  <si>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</si>
  <si>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</si>
  <si>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</si>
  <si>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</si>
  <si>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</si>
  <si>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</si>
  <si>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</si>
  <si>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</si>
  <si>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</si>
  <si>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</si>
  <si>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</si>
  <si>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</si>
  <si>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</si>
  <si>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</si>
  <si>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</si>
  <si>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</si>
  <si>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</si>
  <si>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</si>
  <si>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</si>
  <si>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</si>
  <si>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</si>
  <si>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</si>
  <si>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</si>
  <si>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</si>
  <si>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</si>
  <si>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</si>
  <si>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</si>
  <si>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</si>
  <si>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</si>
  <si>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</si>
  <si>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</si>
  <si>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</si>
  <si>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</si>
  <si>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</si>
  <si>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</si>
  <si>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</si>
  <si>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</si>
  <si>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</si>
  <si>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</si>
  <si>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</si>
  <si>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</si>
  <si>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</si>
  <si>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</si>
  <si>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</si>
  <si>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</si>
  <si>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</si>
  <si>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</si>
  <si>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</si>
  <si>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</si>
  <si>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</si>
  <si>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</si>
  <si>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</si>
  <si>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</si>
  <si>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</si>
  <si>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</si>
  <si>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</si>
  <si>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</si>
  <si>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</si>
  <si>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</si>
  <si>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</si>
  <si>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</si>
  <si>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</si>
  <si>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</si>
  <si>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</si>
  <si>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</si>
  <si>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</si>
  <si>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</si>
  <si>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</si>
  <si>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</si>
  <si>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</si>
  <si>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</si>
  <si>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</si>
  <si>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</si>
  <si>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</si>
  <si>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</si>
  <si>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</si>
  <si>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</si>
  <si>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</si>
  <si>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</si>
  <si>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</si>
  <si>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</si>
  <si>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</si>
  <si>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</si>
  <si>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</si>
  <si>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</si>
  <si>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</si>
  <si>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</si>
  <si>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</si>
  <si>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</si>
  <si>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</si>
  <si>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</si>
  <si>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</si>
  <si>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</si>
  <si>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</si>
  <si>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</si>
  <si>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</si>
  <si>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</si>
  <si>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</si>
  <si>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</si>
  <si>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</si>
  <si>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</si>
  <si>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</si>
  <si>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</si>
  <si>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</si>
  <si>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</si>
  <si>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</si>
  <si>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</si>
  <si>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</si>
  <si>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</si>
  <si>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</si>
  <si>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</si>
  <si>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</si>
  <si>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</si>
  <si>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</si>
  <si>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</si>
  <si>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</si>
  <si>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</si>
  <si>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</si>
  <si>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</si>
  <si>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</si>
  <si>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</si>
  <si>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</si>
  <si>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</si>
  <si>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</si>
  <si>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</si>
  <si>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</si>
  <si>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</si>
  <si>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</si>
  <si>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</si>
  <si>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</si>
  <si>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</si>
  <si>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</si>
  <si>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</si>
  <si>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</si>
  <si>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</si>
  <si>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</si>
  <si>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</si>
  <si>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</si>
  <si>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</si>
  <si>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</si>
  <si>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</si>
  <si>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</si>
  <si>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</si>
  <si>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</si>
  <si>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</si>
  <si>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</si>
  <si>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</si>
  <si>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</si>
  <si>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</si>
  <si>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</si>
  <si>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</si>
  <si>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</si>
  <si>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</si>
  <si>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</si>
  <si>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</si>
  <si>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</si>
  <si>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</si>
  <si>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</si>
  <si>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</si>
  <si>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</si>
  <si>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</si>
  <si>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</si>
  <si>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</si>
  <si>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</si>
  <si>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</si>
  <si>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</si>
  <si>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</si>
  <si>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</si>
  <si>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</si>
  <si>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</si>
  <si>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</si>
  <si>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</si>
  <si>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</si>
  <si>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</si>
  <si>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</si>
  <si>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</si>
  <si>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</si>
  <si>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</si>
  <si>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</si>
  <si>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</si>
  <si>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</si>
  <si>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</si>
  <si>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</si>
  <si>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</si>
  <si>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</si>
  <si>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</si>
  <si>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</si>
  <si>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</si>
  <si>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</si>
  <si>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</si>
  <si>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</si>
  <si>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</si>
  <si>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</si>
  <si>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</si>
  <si>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</si>
  <si>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</si>
  <si>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</si>
  <si>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</si>
  <si>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</si>
  <si>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</si>
  <si>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</si>
  <si>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</si>
  <si>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</si>
  <si>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</si>
  <si>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</si>
  <si>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</si>
  <si>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</si>
  <si>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</si>
  <si>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</si>
  <si>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</si>
  <si>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</si>
  <si>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</si>
  <si>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</si>
  <si>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</si>
  <si>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</si>
  <si>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</si>
  <si>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</si>
  <si>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</si>
  <si>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</si>
  <si>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</si>
  <si>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</si>
  <si>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</si>
  <si>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</si>
  <si>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</si>
  <si>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</si>
  <si>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</si>
  <si>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</si>
  <si>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</si>
  <si>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</si>
  <si>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</si>
  <si>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</si>
  <si>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</si>
  <si>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</si>
  <si>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</si>
  <si>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</si>
  <si>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</si>
  <si>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</si>
  <si>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</si>
  <si>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</si>
  <si>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</si>
  <si>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</si>
  <si>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</si>
  <si>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</si>
  <si>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</si>
  <si>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</si>
  <si>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</si>
  <si>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</si>
  <si>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</si>
  <si>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</si>
  <si>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</si>
  <si>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</si>
  <si>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</si>
  <si>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</si>
  <si>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</si>
  <si>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</si>
  <si>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</si>
  <si>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</si>
  <si>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</si>
  <si>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</si>
  <si>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</si>
  <si>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</si>
  <si>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</si>
  <si>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</si>
  <si>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</si>
  <si>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</si>
  <si>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</si>
  <si>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</si>
  <si>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</si>
  <si>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</si>
  <si>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</si>
  <si>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</si>
  <si>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</si>
  <si>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</si>
  <si>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</si>
  <si>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</si>
  <si>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</si>
  <si>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</si>
  <si>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</si>
  <si>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</si>
  <si>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</si>
  <si>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</si>
  <si>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</si>
  <si>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</si>
  <si>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</si>
  <si>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</si>
  <si>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</si>
  <si>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</si>
  <si>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</si>
  <si>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</si>
  <si>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</si>
  <si>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</si>
  <si>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</si>
  <si>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</si>
  <si>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</si>
  <si>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</si>
  <si>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</si>
  <si>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</si>
  <si>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</si>
  <si>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</si>
  <si>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</si>
  <si>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</si>
  <si>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</si>
  <si>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</si>
  <si>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</si>
  <si>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</si>
  <si>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</si>
  <si>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</si>
  <si>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</si>
  <si>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</si>
  <si>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</si>
  <si>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</si>
  <si>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</si>
  <si>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</si>
  <si>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</si>
  <si>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</si>
  <si>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</si>
  <si>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</si>
  <si>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</si>
  <si>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</si>
  <si>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</si>
  <si>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</si>
  <si>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</si>
  <si>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</si>
  <si>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</si>
  <si>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</si>
  <si>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</si>
  <si>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</si>
  <si>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</si>
  <si>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</si>
  <si>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</si>
  <si>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</si>
  <si>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</si>
  <si>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</si>
  <si>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</si>
  <si>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</si>
  <si>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</si>
  <si>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</si>
  <si>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</si>
  <si>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</si>
  <si>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</si>
  <si>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</si>
  <si>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</si>
  <si>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</si>
  <si>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</si>
  <si>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</si>
  <si>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</si>
  <si>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</si>
  <si>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</si>
  <si>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</si>
  <si>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</si>
  <si>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</si>
  <si>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</si>
  <si>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</si>
  <si>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</si>
  <si>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</si>
  <si>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</si>
  <si>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</si>
  <si>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</si>
  <si>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</si>
  <si>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</si>
  <si>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</si>
  <si>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</si>
  <si>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</si>
  <si>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</si>
  <si>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</si>
  <si>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</si>
  <si>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</si>
  <si>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</si>
  <si>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</si>
  <si>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</si>
  <si>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</si>
  <si>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</si>
  <si>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</si>
  <si>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</si>
  <si>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</si>
  <si>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</si>
  <si>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</si>
  <si>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</si>
  <si>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</si>
  <si>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</si>
  <si>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</si>
  <si>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</si>
  <si>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</si>
  <si>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</si>
  <si>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</si>
  <si>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</si>
  <si>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</si>
  <si>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</si>
  <si>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</si>
  <si>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</si>
  <si>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</si>
  <si>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</si>
  <si>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</si>
  <si>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</si>
  <si>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</si>
  <si>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</si>
  <si>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</si>
  <si>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</si>
  <si>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</si>
  <si>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</si>
  <si>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</si>
  <si>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</si>
  <si>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</si>
  <si>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</si>
  <si>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</si>
  <si>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</si>
  <si>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</si>
  <si>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</si>
  <si>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</si>
  <si>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</si>
  <si>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</si>
  <si>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</si>
  <si>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</si>
  <si>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</si>
  <si>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</si>
  <si>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</si>
  <si>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</si>
  <si>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</si>
  <si>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</si>
  <si>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</si>
  <si>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</si>
  <si>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</si>
  <si>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</si>
  <si>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</si>
  <si>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</si>
  <si>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</si>
  <si>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</si>
  <si>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</si>
  <si>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</si>
  <si>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</si>
  <si>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</si>
  <si>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</si>
  <si>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</si>
  <si>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</si>
  <si>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</si>
  <si>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</si>
  <si>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</si>
  <si>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</si>
  <si>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</si>
  <si>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</si>
  <si>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</si>
  <si>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</si>
  <si>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</si>
  <si>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</si>
  <si>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</si>
  <si>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</si>
  <si>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</si>
  <si>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</si>
  <si>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</si>
  <si>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</si>
  <si>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</si>
  <si>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</si>
  <si>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</si>
  <si>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</si>
  <si>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</si>
  <si>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</si>
  <si>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</si>
  <si>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</si>
  <si>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</si>
  <si>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</si>
  <si>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</si>
  <si>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</si>
  <si>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</si>
  <si>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</si>
  <si>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</si>
  <si>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</si>
  <si>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</si>
  <si>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</si>
  <si>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</si>
  <si>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</si>
  <si>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</si>
  <si>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</si>
  <si>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</si>
  <si>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</si>
  <si>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</si>
  <si>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</si>
  <si>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</si>
  <si>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</si>
  <si>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</si>
  <si>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</si>
  <si>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</si>
  <si>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</si>
  <si>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</si>
  <si>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</si>
  <si>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</si>
  <si>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</si>
  <si>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</si>
  <si>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</si>
  <si>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</si>
  <si>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</si>
  <si>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</si>
  <si>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</si>
  <si>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</si>
  <si>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</si>
  <si>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</si>
  <si>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</si>
  <si>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</si>
  <si>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</si>
  <si>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</si>
  <si>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</si>
  <si>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</si>
  <si>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</si>
  <si>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</si>
  <si>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</si>
  <si>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</si>
  <si>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</si>
  <si>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</si>
  <si>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</si>
  <si>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</si>
  <si>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</si>
  <si>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</si>
  <si>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</si>
  <si>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</si>
  <si>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</si>
  <si>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</si>
  <si>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</si>
  <si>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</si>
  <si>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</si>
  <si>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</si>
  <si>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</si>
  <si>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</si>
  <si>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</si>
  <si>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</si>
  <si>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</si>
  <si>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</si>
  <si>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</si>
  <si>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</si>
  <si>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</si>
  <si>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</si>
  <si>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</si>
  <si>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</si>
  <si>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</si>
  <si>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</si>
  <si>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</si>
  <si>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</si>
  <si>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</si>
  <si>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</si>
  <si>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</si>
  <si>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</si>
  <si>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</si>
  <si>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</si>
  <si>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</si>
  <si>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</si>
  <si>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</si>
  <si>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</si>
  <si>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</si>
  <si>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</si>
  <si>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</si>
  <si>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</si>
  <si>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</si>
  <si>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</si>
  <si>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</si>
  <si>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</si>
  <si>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</si>
  <si>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</si>
  <si>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</si>
  <si>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</si>
  <si>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</si>
  <si>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</si>
  <si>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</si>
  <si>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</si>
  <si>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</si>
  <si>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</si>
  <si>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</si>
  <si>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</si>
  <si>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</si>
  <si>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</si>
  <si>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</si>
  <si>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</si>
  <si>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</si>
  <si>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</si>
  <si>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</si>
  <si>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</si>
  <si>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</si>
  <si>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</si>
  <si>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</si>
  <si>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</si>
  <si>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</si>
  <si>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</si>
  <si>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</si>
  <si>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</si>
  <si>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</si>
  <si>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</si>
  <si>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</si>
  <si>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</si>
  <si>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</si>
  <si>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</si>
  <si>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</si>
  <si>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</si>
  <si>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</si>
  <si>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</si>
  <si>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</si>
  <si>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</si>
  <si>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</si>
  <si>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</si>
  <si>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</si>
  <si>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</si>
  <si>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</si>
  <si>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</si>
  <si>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</si>
  <si>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</si>
  <si>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</si>
  <si>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</si>
  <si>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</si>
  <si>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</si>
  <si>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</si>
  <si>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</si>
  <si>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</si>
  <si>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</si>
  <si>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</si>
  <si>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</si>
  <si>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</si>
  <si>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</si>
  <si>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</si>
  <si>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</si>
  <si>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</si>
  <si>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</si>
  <si>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</si>
  <si>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</si>
  <si>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</si>
  <si>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</si>
  <si>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</si>
  <si>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</si>
  <si>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</si>
  <si>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</si>
  <si>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</si>
  <si>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</si>
  <si>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</si>
  <si>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</si>
  <si>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</si>
  <si>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</si>
  <si>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</si>
  <si>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</si>
  <si>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</si>
  <si>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</si>
  <si>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</si>
  <si>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</si>
  <si>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</si>
  <si>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</si>
  <si>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</si>
  <si>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</si>
  <si>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</si>
  <si>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</si>
  <si>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</si>
  <si>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</si>
  <si>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</si>
  <si>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</si>
  <si>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</si>
  <si>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</si>
  <si>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</si>
  <si>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</si>
  <si>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</si>
  <si>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</si>
  <si>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</si>
  <si>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</si>
  <si>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</si>
  <si>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</si>
  <si>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</si>
  <si>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</si>
  <si>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</si>
  <si>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</si>
  <si>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</si>
  <si>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</si>
  <si>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</si>
  <si>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</si>
  <si>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</si>
  <si>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</si>
  <si>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</si>
  <si>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</si>
  <si>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</si>
  <si>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</si>
  <si>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</si>
  <si>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</si>
  <si>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</si>
  <si>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</si>
  <si>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</si>
  <si>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</si>
  <si>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</si>
  <si>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</si>
  <si>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</si>
  <si>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</si>
  <si>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</si>
  <si>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</si>
  <si>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</si>
  <si>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</si>
  <si>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</si>
  <si>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</si>
  <si>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</si>
  <si>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</si>
  <si>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</si>
  <si>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</si>
  <si>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</si>
  <si>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</si>
  <si>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</si>
  <si>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</si>
  <si>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</si>
  <si>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</si>
  <si>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</si>
  <si>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</si>
  <si>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</si>
  <si>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</si>
  <si>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</si>
  <si>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</si>
  <si>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</si>
  <si>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</si>
  <si>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</si>
  <si>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</si>
  <si>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</si>
  <si>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</si>
  <si>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</si>
  <si>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</si>
  <si>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</si>
  <si>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</si>
  <si>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</si>
  <si>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</si>
  <si>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</si>
  <si>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</si>
  <si>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</si>
  <si>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</si>
  <si>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</si>
  <si>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</si>
  <si>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</si>
  <si>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</si>
  <si>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</si>
  <si>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</si>
  <si>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</si>
  <si>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</si>
  <si>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</si>
  <si>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</si>
  <si>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</si>
  <si>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</si>
  <si>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</si>
  <si>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</si>
  <si>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</si>
  <si>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</si>
  <si>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</si>
  <si>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</si>
  <si>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</si>
  <si>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</si>
  <si>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</si>
  <si>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</si>
  <si>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</si>
  <si>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</si>
  <si>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</si>
  <si>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</si>
  <si>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</si>
  <si>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</si>
  <si>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</si>
  <si>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</si>
  <si>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</si>
  <si>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</si>
  <si>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</si>
  <si>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</si>
  <si>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</si>
  <si>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</si>
  <si>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</si>
  <si>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</si>
  <si>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</si>
  <si>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</si>
  <si>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</si>
  <si>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</si>
  <si>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</si>
  <si>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</si>
  <si>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</si>
  <si>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</si>
  <si>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</si>
  <si>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</si>
  <si>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</si>
  <si>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</si>
  <si>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</si>
  <si>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</si>
  <si>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</si>
  <si>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</si>
  <si>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</si>
  <si>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</si>
  <si>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</si>
  <si>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</si>
  <si>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</si>
  <si>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</si>
  <si>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</si>
  <si>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</si>
  <si>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</si>
  <si>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</si>
  <si>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</si>
  <si>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</si>
  <si>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</si>
  <si>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</si>
  <si>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</si>
  <si>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</si>
  <si>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</si>
  <si>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</si>
  <si>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</si>
  <si>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</si>
  <si>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</si>
  <si>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</si>
  <si>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</si>
  <si>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</si>
  <si>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</si>
  <si>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</si>
  <si>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</si>
  <si>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</si>
  <si>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</si>
  <si>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</si>
  <si>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</si>
  <si>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</si>
  <si>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</si>
  <si>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</si>
  <si>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</si>
  <si>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</si>
  <si>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</si>
  <si>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</si>
  <si>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</si>
  <si>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</si>
  <si>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</si>
  <si>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</si>
  <si>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</si>
  <si>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</si>
  <si>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</si>
  <si>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</si>
  <si>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</si>
  <si>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</si>
  <si>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</si>
  <si>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</si>
  <si>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</si>
  <si>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</si>
  <si>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</si>
  <si>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</si>
  <si>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</si>
  <si>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</si>
  <si>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</si>
  <si>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</si>
  <si>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</si>
  <si>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</si>
  <si>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</si>
  <si>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</si>
  <si>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</si>
  <si>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</si>
  <si>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</si>
  <si>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</si>
  <si>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</si>
  <si>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</si>
  <si>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</si>
  <si>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</si>
  <si>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</si>
  <si>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</si>
  <si>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</si>
  <si>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</si>
  <si>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</si>
  <si>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</si>
  <si>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</si>
  <si>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</si>
  <si>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</si>
  <si>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</si>
  <si>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</si>
  <si>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</si>
  <si>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</si>
  <si>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</si>
  <si>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</si>
  <si>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</si>
  <si>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</si>
  <si>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</si>
  <si>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</si>
  <si>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</si>
  <si>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</si>
  <si>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</si>
  <si>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</si>
  <si>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</si>
  <si>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</si>
  <si>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</si>
  <si>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</si>
  <si>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</si>
  <si>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</si>
  <si>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</si>
  <si>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</si>
  <si>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</si>
  <si>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</si>
  <si>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</si>
  <si>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</si>
  <si>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</si>
  <si>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</si>
  <si>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</si>
  <si>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</si>
  <si>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</si>
  <si>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</si>
  <si>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</si>
  <si>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</si>
  <si>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</si>
  <si>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</si>
  <si>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</si>
  <si>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</si>
  <si>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</si>
  <si>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</si>
  <si>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</si>
  <si>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</si>
  <si>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</si>
  <si>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</si>
  <si>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</si>
  <si>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</si>
  <si>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</si>
  <si>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</si>
  <si>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</si>
  <si>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</si>
  <si>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</si>
  <si>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</si>
  <si>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</si>
  <si>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</si>
  <si>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</si>
  <si>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</si>
  <si>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</si>
  <si>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</si>
  <si>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</si>
  <si>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</si>
  <si>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</si>
  <si>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</si>
  <si>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</si>
  <si>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</si>
  <si>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</si>
  <si>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</si>
  <si>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</si>
  <si>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</si>
  <si>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</si>
  <si>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</si>
  <si>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</si>
  <si>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</si>
  <si>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</si>
  <si>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</si>
  <si>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</si>
  <si>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</si>
  <si>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</si>
  <si>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</si>
  <si>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</si>
  <si>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</si>
  <si>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</si>
  <si>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</si>
  <si>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</si>
  <si>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</si>
  <si>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</si>
  <si>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</si>
  <si>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</si>
  <si>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</si>
  <si>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</si>
  <si>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</si>
  <si>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</si>
  <si>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</si>
  <si>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</si>
  <si>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</si>
  <si>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</si>
  <si>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</si>
  <si>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</si>
  <si>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</si>
  <si>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</si>
  <si>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</si>
  <si>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</si>
  <si>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</si>
  <si>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</si>
  <si>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</si>
  <si>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</si>
  <si>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</si>
  <si>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</si>
  <si>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</si>
  <si>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</si>
  <si>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</si>
  <si>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</si>
  <si>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</si>
  <si>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</si>
  <si>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</si>
  <si>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</si>
  <si>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</si>
  <si>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</si>
  <si>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</si>
  <si>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</si>
  <si>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</si>
  <si>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</si>
  <si>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</si>
  <si>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</si>
  <si>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</si>
  <si>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</si>
  <si>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</si>
  <si>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</si>
  <si>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</si>
  <si>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</si>
  <si>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</si>
  <si>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</si>
  <si>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</si>
  <si>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</si>
  <si>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</si>
  <si>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</si>
  <si>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</si>
  <si>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</si>
  <si>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</si>
  <si>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</si>
  <si>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</si>
  <si>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</si>
  <si>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</si>
  <si>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</si>
  <si>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</si>
  <si>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</si>
  <si>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</si>
  <si>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</si>
  <si>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</si>
  <si>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</si>
  <si>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</si>
  <si>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</si>
  <si>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</si>
  <si>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</si>
  <si>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</si>
  <si>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</si>
  <si>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</si>
  <si>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</si>
  <si>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</si>
  <si>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</si>
  <si>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</si>
  <si>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</si>
  <si>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</si>
  <si>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</si>
  <si>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</si>
  <si>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</si>
  <si>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</si>
  <si>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</si>
  <si>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</si>
  <si>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</si>
  <si>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</si>
  <si>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</si>
  <si>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</si>
  <si>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</si>
  <si>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</si>
  <si>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</si>
  <si>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</si>
  <si>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</si>
  <si>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</si>
  <si>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</si>
  <si>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</si>
  <si>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</si>
  <si>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</si>
  <si>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</si>
  <si>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</si>
  <si>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</si>
  <si>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</si>
  <si>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</si>
  <si>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</si>
  <si>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</si>
  <si>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</si>
  <si>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</si>
  <si>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</si>
  <si>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</si>
  <si>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</si>
  <si>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</si>
  <si>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</si>
  <si>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</si>
  <si>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</si>
  <si>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</si>
  <si>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</si>
  <si>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</si>
  <si>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</si>
  <si>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</si>
  <si>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</si>
  <si>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</si>
  <si>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</si>
  <si>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</si>
  <si>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</si>
  <si>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</si>
  <si>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</si>
  <si>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</si>
  <si>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</si>
  <si>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</si>
  <si>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</si>
  <si>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</si>
  <si>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</si>
  <si>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</si>
  <si>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</si>
  <si>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</si>
  <si>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</si>
  <si>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</si>
  <si>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</si>
  <si>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</si>
  <si>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</si>
  <si>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</si>
  <si>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</si>
  <si>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</si>
  <si>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</si>
  <si>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</si>
  <si>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</si>
  <si>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</si>
  <si>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</si>
  <si>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</si>
  <si>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</si>
  <si>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</si>
  <si>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</si>
  <si>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</si>
  <si>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</si>
  <si>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</si>
  <si>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</si>
  <si>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</si>
  <si>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</si>
  <si>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</si>
  <si>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</si>
  <si>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</si>
  <si>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</si>
  <si>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</si>
  <si>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</si>
  <si>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</si>
  <si>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</si>
  <si>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</si>
  <si>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</si>
  <si>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</si>
  <si>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</si>
  <si>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</si>
  <si>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</si>
  <si>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</si>
  <si>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</si>
  <si>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</si>
  <si>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</si>
  <si>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</si>
  <si>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</si>
  <si>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</si>
  <si>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</si>
  <si>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</si>
  <si>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</si>
  <si>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</si>
  <si>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</si>
  <si>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</si>
  <si>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</si>
  <si>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</si>
  <si>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</si>
  <si>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</si>
  <si>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</si>
  <si>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</si>
  <si>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</si>
  <si>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</si>
  <si>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</si>
  <si>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</si>
  <si>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</si>
  <si>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</si>
  <si>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</si>
  <si>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</si>
  <si>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</si>
  <si>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</si>
  <si>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</si>
  <si>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</si>
  <si>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</si>
  <si>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</si>
  <si>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</si>
  <si>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</si>
  <si>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</si>
  <si>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</si>
  <si>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</si>
  <si>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</si>
  <si>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</si>
  <si>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</si>
  <si>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</si>
  <si>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</si>
  <si>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</si>
  <si>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</si>
  <si>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</si>
  <si>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</si>
  <si>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</si>
  <si>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</si>
  <si>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</si>
  <si>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</si>
  <si>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</si>
  <si>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</si>
  <si>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</si>
  <si>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</si>
  <si>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</si>
  <si>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</si>
  <si>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</si>
  <si>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</si>
  <si>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</si>
  <si>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</si>
  <si>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</si>
  <si>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</si>
  <si>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</si>
  <si>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</si>
  <si>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</si>
  <si>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</si>
  <si>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</si>
  <si>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</si>
  <si>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</si>
  <si>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</si>
  <si>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</si>
  <si>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</si>
  <si>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</si>
  <si>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</si>
  <si>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</si>
  <si>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</si>
  <si>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</si>
  <si>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</si>
  <si>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</si>
  <si>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</si>
  <si>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</si>
  <si>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</si>
  <si>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</si>
  <si>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</si>
  <si>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</si>
  <si>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</si>
  <si>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</si>
  <si>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</si>
  <si>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</si>
  <si>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</si>
  <si>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</si>
  <si>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</si>
  <si>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</si>
  <si>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</si>
  <si>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</si>
  <si>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</si>
  <si>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</si>
  <si>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</si>
  <si>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</si>
  <si>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</si>
  <si>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</si>
  <si>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</si>
  <si>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</si>
  <si>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</si>
  <si>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</si>
  <si>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</si>
  <si>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</si>
  <si>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</si>
  <si>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</si>
  <si>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</si>
  <si>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</si>
  <si>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</si>
  <si>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</si>
  <si>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</si>
  <si>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</si>
  <si>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</si>
  <si>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</si>
  <si>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</si>
  <si>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</si>
  <si>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</si>
  <si>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</si>
  <si>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</si>
  <si>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</si>
  <si>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</si>
  <si>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</si>
  <si>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</si>
  <si>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</si>
  <si>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</si>
  <si>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</si>
  <si>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</si>
  <si>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</si>
  <si>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</si>
  <si>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</si>
  <si>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</si>
  <si>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</si>
  <si>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</si>
  <si>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</si>
  <si>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</si>
  <si>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</si>
  <si>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</si>
  <si>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</si>
  <si>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</si>
  <si>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</si>
  <si>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</si>
  <si>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</si>
  <si>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</si>
  <si>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</si>
  <si>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</si>
  <si>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</si>
  <si>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</si>
  <si>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</si>
  <si>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</si>
  <si>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</si>
  <si>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</si>
  <si>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</si>
  <si>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</si>
  <si>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</si>
  <si>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</si>
  <si>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</si>
  <si>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</si>
  <si>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</si>
  <si>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</si>
  <si>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</si>
  <si>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</si>
  <si>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</si>
  <si>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</si>
  <si>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</si>
  <si>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</si>
  <si>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</si>
  <si>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</si>
  <si>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</si>
  <si>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</si>
  <si>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</si>
  <si>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</si>
  <si>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</si>
  <si>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</si>
  <si>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</si>
  <si>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</si>
  <si>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</si>
  <si>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</si>
  <si>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</si>
  <si>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</si>
  <si>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</si>
  <si>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</si>
  <si>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</si>
  <si>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</si>
  <si>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</si>
  <si>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</si>
  <si>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</si>
  <si>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</si>
  <si>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</si>
  <si>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</si>
  <si>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</si>
  <si>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</si>
  <si>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</si>
  <si>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</si>
  <si>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</si>
  <si>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</si>
  <si>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</si>
  <si>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</si>
  <si>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</si>
  <si>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</si>
  <si>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</si>
  <si>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</si>
  <si>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</si>
  <si>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</si>
  <si>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</si>
  <si>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</si>
  <si>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</si>
  <si>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</si>
  <si>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</si>
  <si>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</si>
  <si>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</si>
  <si>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</si>
  <si>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</si>
  <si>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</si>
  <si>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</si>
  <si>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</si>
  <si>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</si>
  <si>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</si>
  <si>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</si>
  <si>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</si>
  <si>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</si>
  <si>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</si>
  <si>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</si>
  <si>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</si>
  <si>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</si>
  <si>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</si>
  <si>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</si>
  <si>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</si>
  <si>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</si>
  <si>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</si>
  <si>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</si>
  <si>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</si>
  <si>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</si>
  <si>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</si>
  <si>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</si>
  <si>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</si>
  <si>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</si>
  <si>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</si>
  <si>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</si>
  <si>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</si>
  <si>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</si>
  <si>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</si>
  <si>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</si>
  <si>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</si>
  <si>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</si>
  <si>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</si>
  <si>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</si>
  <si>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</si>
  <si>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</si>
  <si>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</si>
  <si>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</si>
  <si>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</si>
  <si>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</si>
  <si>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</si>
  <si>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</si>
  <si>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</si>
  <si>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</si>
  <si>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</si>
  <si>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</si>
  <si>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</si>
  <si>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</si>
  <si>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</si>
  <si>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</si>
  <si>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</si>
  <si>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</si>
  <si>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</si>
  <si>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</si>
  <si>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</si>
  <si>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</si>
  <si>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</si>
  <si>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</si>
  <si>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</si>
  <si>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</si>
  <si>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</si>
  <si>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</si>
  <si>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</si>
  <si>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</si>
  <si>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</si>
  <si>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</si>
  <si>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</si>
  <si>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</si>
  <si>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</si>
  <si>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</si>
  <si>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</si>
  <si>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</si>
  <si>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</si>
  <si>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</si>
  <si>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</si>
  <si>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</si>
  <si>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</si>
  <si>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</si>
  <si>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</si>
  <si>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</si>
  <si>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</si>
  <si>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</si>
  <si>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</si>
  <si>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</si>
  <si>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</si>
  <si>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</si>
  <si>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</si>
  <si>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</si>
  <si>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</si>
  <si>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</si>
  <si>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</si>
  <si>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</si>
  <si>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</si>
  <si>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</si>
  <si>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</si>
  <si>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</si>
  <si>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</si>
  <si>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</si>
  <si>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</si>
  <si>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</si>
  <si>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</si>
  <si>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</si>
  <si>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</si>
  <si>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</si>
  <si>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</si>
  <si>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</si>
  <si>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</si>
  <si>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</si>
  <si>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</si>
  <si>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</si>
  <si>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</si>
  <si>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</si>
  <si>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</si>
  <si>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</si>
  <si>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</si>
  <si>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</si>
  <si>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</si>
  <si>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</si>
  <si>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</si>
  <si>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</si>
  <si>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</si>
  <si>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</si>
  <si>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</si>
  <si>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</si>
  <si>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</si>
  <si>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</si>
  <si>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</si>
  <si>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</si>
  <si>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</si>
  <si>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</si>
  <si>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</si>
  <si>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</si>
  <si>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</si>
  <si>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</si>
  <si>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</si>
  <si>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</si>
  <si>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</si>
  <si>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</si>
  <si>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</si>
  <si>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</si>
  <si>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</si>
  <si>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</si>
  <si>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</si>
  <si>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</si>
  <si>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</si>
  <si>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</si>
  <si>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</si>
  <si>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</si>
  <si>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</si>
  <si>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</si>
  <si>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</si>
  <si>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</si>
  <si>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</si>
  <si>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</si>
  <si>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</si>
  <si>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</si>
  <si>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</si>
  <si>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</si>
  <si>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</si>
  <si>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</si>
  <si>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</si>
  <si>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</si>
  <si>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</si>
  <si>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</si>
  <si>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</si>
  <si>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</si>
  <si>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</si>
  <si>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</si>
  <si>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</si>
  <si>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</si>
  <si>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</si>
  <si>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</si>
  <si>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</si>
  <si>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</si>
  <si>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</si>
  <si>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</si>
  <si>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</si>
  <si>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</si>
  <si>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</si>
  <si>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</si>
  <si>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</si>
  <si>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</si>
  <si>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</si>
  <si>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</si>
  <si>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</si>
  <si>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</si>
  <si>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</si>
  <si>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</si>
  <si>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</si>
  <si>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</si>
  <si>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</si>
  <si>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</si>
  <si>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</si>
  <si>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</si>
  <si>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</si>
  <si>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</si>
  <si>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</si>
  <si>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</si>
  <si>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</si>
  <si>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</si>
  <si>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</si>
  <si>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</si>
  <si>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</si>
  <si>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</si>
  <si>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</si>
  <si>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</si>
  <si>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</si>
  <si>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</si>
  <si>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</si>
  <si>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</si>
  <si>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</si>
  <si>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</si>
  <si>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</si>
  <si>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</si>
  <si>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</si>
  <si>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</si>
  <si>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</si>
  <si>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</si>
  <si>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</si>
  <si>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</si>
  <si>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</si>
  <si>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</si>
  <si>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</si>
  <si>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</si>
  <si>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</si>
  <si>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</si>
  <si>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</si>
  <si>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</si>
  <si>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</si>
  <si>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</si>
  <si>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</si>
  <si>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</si>
  <si>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</si>
  <si>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</si>
  <si>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</si>
  <si>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</si>
  <si>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</si>
  <si>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</si>
  <si>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</si>
  <si>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</si>
  <si>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</si>
  <si>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</si>
  <si>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</si>
  <si>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</si>
  <si>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</si>
  <si>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</si>
  <si>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</si>
  <si>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</si>
  <si>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</si>
  <si>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</si>
  <si>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</si>
  <si>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</si>
  <si>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</si>
  <si>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</si>
  <si>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</si>
  <si>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</si>
  <si>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</si>
  <si>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</si>
  <si>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</si>
  <si>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</si>
  <si>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</si>
  <si>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</si>
  <si>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</si>
  <si>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</si>
  <si>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</si>
  <si>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</si>
  <si>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</si>
  <si>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</si>
  <si>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</si>
  <si>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</si>
  <si>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</si>
  <si>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</si>
  <si>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</si>
  <si>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</si>
  <si>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</si>
  <si>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</si>
  <si>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</si>
  <si>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</si>
  <si>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</si>
  <si>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</si>
  <si>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</si>
  <si>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</si>
  <si>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</si>
  <si>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</si>
  <si>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</si>
  <si>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</si>
  <si>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</si>
  <si>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</si>
  <si>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</si>
  <si>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</si>
  <si>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</si>
  <si>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</si>
  <si>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</si>
  <si>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</si>
  <si>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</si>
  <si>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</si>
  <si>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</si>
  <si>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</si>
  <si>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</si>
  <si>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</si>
  <si>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</si>
  <si>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</si>
  <si>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</si>
  <si>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</si>
  <si>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</si>
  <si>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</si>
  <si>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</si>
  <si>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</si>
  <si>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</si>
  <si>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</si>
  <si>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</si>
  <si>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</si>
  <si>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</si>
  <si>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</si>
  <si>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</si>
  <si>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</si>
  <si>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</si>
  <si>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</si>
  <si>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</si>
  <si>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</si>
  <si>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</si>
  <si>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</si>
  <si>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</si>
  <si>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</si>
  <si>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</si>
  <si>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</si>
  <si>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</si>
  <si>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</si>
  <si>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</si>
  <si>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</si>
  <si>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</si>
  <si>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</si>
  <si>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</si>
  <si>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</si>
  <si>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</si>
  <si>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</si>
  <si>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</si>
  <si>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</si>
  <si>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</si>
  <si>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</si>
  <si>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</si>
  <si>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</si>
  <si>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</si>
  <si>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</si>
  <si>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</si>
  <si>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</si>
  <si>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</si>
  <si>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</si>
  <si>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</si>
  <si>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</si>
  <si>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</si>
  <si>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</si>
  <si>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</si>
  <si>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</si>
  <si>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</si>
  <si>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</si>
  <si>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</si>
  <si>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</si>
  <si>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</si>
  <si>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</si>
  <si>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</si>
  <si>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</si>
  <si>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</si>
  <si>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</si>
  <si>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</si>
  <si>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</si>
  <si>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</si>
  <si>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</si>
  <si>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</si>
  <si>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</si>
  <si>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</si>
  <si>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</si>
  <si>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</si>
  <si>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</si>
  <si>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</si>
  <si>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</si>
  <si>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</si>
  <si>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</si>
  <si>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</si>
  <si>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</si>
  <si>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</si>
  <si>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</si>
  <si>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</si>
  <si>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</si>
  <si>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</si>
  <si>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</si>
  <si>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</si>
  <si>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</si>
  <si>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</si>
  <si>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</si>
  <si>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</si>
  <si>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</si>
  <si>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</si>
  <si>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</si>
  <si>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</si>
  <si>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</si>
  <si>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</si>
  <si>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</si>
  <si>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</si>
  <si>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</si>
  <si>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</si>
  <si>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</si>
  <si>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</si>
  <si>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</si>
  <si>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</si>
  <si>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</si>
  <si>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</si>
  <si>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</si>
  <si>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</si>
  <si>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</si>
  <si>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</si>
  <si>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</si>
  <si>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</si>
  <si>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</si>
  <si>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</si>
  <si>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</si>
  <si>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</si>
  <si>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</si>
  <si>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</si>
  <si>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</si>
  <si>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</si>
  <si>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</si>
  <si>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</si>
  <si>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</si>
  <si>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</si>
  <si>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</si>
  <si>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</si>
  <si>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</si>
  <si>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</si>
  <si>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</si>
  <si>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</si>
  <si>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</si>
  <si>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</si>
  <si>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</si>
  <si>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</si>
  <si>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</si>
  <si>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</si>
  <si>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</si>
  <si>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</si>
  <si>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</si>
  <si>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</si>
  <si>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</si>
  <si>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</si>
  <si>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</si>
  <si>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</si>
  <si>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</si>
  <si>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</si>
  <si>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</si>
  <si>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</si>
  <si>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</si>
  <si>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</si>
  <si>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</si>
  <si>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</si>
  <si>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</si>
  <si>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</si>
  <si>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</si>
  <si>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</si>
  <si>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</si>
  <si>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</si>
  <si>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</si>
  <si>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</si>
  <si>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</si>
  <si>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</si>
  <si>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</si>
  <si>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</si>
  <si>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</si>
  <si>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</si>
  <si>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</si>
  <si>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</si>
  <si>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</si>
  <si>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</si>
  <si>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</si>
  <si>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</si>
  <si>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</si>
  <si>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</si>
  <si>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</si>
  <si>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</si>
  <si>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</si>
  <si>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</si>
  <si>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</si>
  <si>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</si>
  <si>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</si>
  <si>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</si>
  <si>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</si>
  <si>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</si>
  <si>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</si>
  <si>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</si>
  <si>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</si>
  <si>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</si>
  <si>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</si>
  <si>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</si>
  <si>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</si>
  <si>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</si>
  <si>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</si>
  <si>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</si>
  <si>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</si>
  <si>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</si>
  <si>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</si>
  <si>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</si>
  <si>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</si>
  <si>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</si>
  <si>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</si>
  <si>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</si>
  <si>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</si>
  <si>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</si>
  <si>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</si>
  <si>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</si>
  <si>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</si>
  <si>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</si>
  <si>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</si>
  <si>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</si>
  <si>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</si>
  <si>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</si>
  <si>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</si>
  <si>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</si>
  <si>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</si>
  <si>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</si>
  <si>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</si>
  <si>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</si>
  <si>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</si>
  <si>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</si>
  <si>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</si>
  <si>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</si>
  <si>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</si>
  <si>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</si>
  <si>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</si>
  <si>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</si>
  <si>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</si>
  <si>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</si>
  <si>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</si>
  <si>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</si>
  <si>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</si>
  <si>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</si>
  <si>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</si>
  <si>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</si>
  <si>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</si>
  <si>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</si>
  <si>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</si>
  <si>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</si>
  <si>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</si>
  <si>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</si>
  <si>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</si>
  <si>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</si>
  <si>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</si>
  <si>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</si>
  <si>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</si>
  <si>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</si>
  <si>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</si>
  <si>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</si>
  <si>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</si>
  <si>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</si>
  <si>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</si>
  <si>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</si>
  <si>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</si>
  <si>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</si>
  <si>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</si>
  <si>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</si>
  <si>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</si>
  <si>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</si>
  <si>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</si>
  <si>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</si>
  <si>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</si>
  <si>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</si>
  <si>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</si>
  <si>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</si>
  <si>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</si>
  <si>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</si>
  <si>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</si>
  <si>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</si>
  <si>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</si>
  <si>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</si>
  <si>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</si>
  <si>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</si>
  <si>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</si>
  <si>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</si>
  <si>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</si>
  <si>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</si>
  <si>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</si>
  <si>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</si>
  <si>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</si>
  <si>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</si>
  <si>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</si>
  <si>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</si>
  <si>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</si>
  <si>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</si>
  <si>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</si>
  <si>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</si>
  <si>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</si>
  <si>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</si>
  <si>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</si>
  <si>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</si>
  <si>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</si>
  <si>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</si>
  <si>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</si>
  <si>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</si>
  <si>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</si>
  <si>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</si>
  <si>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</si>
  <si>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</si>
  <si>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</si>
  <si>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</si>
  <si>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</si>
  <si>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</si>
  <si>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</si>
  <si>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</si>
  <si>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</si>
  <si>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</si>
  <si>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</si>
  <si>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</si>
  <si>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</si>
  <si>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</si>
  <si>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</si>
  <si>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</si>
  <si>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</si>
  <si>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</si>
  <si>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</si>
  <si>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</si>
  <si>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</si>
  <si>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</si>
  <si>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</si>
  <si>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</si>
  <si>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</si>
  <si>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</si>
  <si>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</si>
  <si>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</si>
  <si>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</si>
  <si>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</si>
  <si>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</si>
  <si>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</si>
  <si>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</si>
  <si>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</si>
  <si>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</si>
  <si>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</si>
  <si>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</si>
  <si>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</si>
  <si>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</si>
  <si>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</si>
  <si>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</si>
  <si>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</si>
  <si>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</si>
  <si>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</si>
  <si>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</si>
  <si>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</si>
  <si>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</si>
  <si>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</si>
  <si>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</si>
  <si>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</si>
  <si>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</si>
  <si>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</si>
  <si>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</si>
  <si>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</si>
  <si>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</si>
  <si>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</si>
  <si>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</si>
  <si>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</si>
  <si>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</si>
  <si>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</si>
  <si>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</si>
  <si>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</si>
  <si>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</si>
  <si>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</si>
  <si>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</si>
  <si>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</si>
  <si>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</si>
  <si>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</si>
  <si>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</si>
  <si>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</si>
  <si>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</si>
  <si>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</si>
  <si>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</si>
  <si>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</si>
  <si>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</si>
  <si>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</si>
  <si>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</si>
  <si>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</si>
  <si>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</si>
  <si>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</si>
  <si>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</si>
  <si>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</si>
  <si>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</si>
  <si>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</si>
  <si>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</si>
  <si>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</si>
  <si>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</si>
  <si>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</si>
  <si>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</si>
  <si>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</si>
  <si>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</si>
  <si>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</si>
  <si>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</si>
  <si>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</si>
  <si>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</si>
  <si>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</si>
  <si>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</si>
  <si>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</si>
  <si>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</si>
  <si>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</si>
  <si>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</si>
  <si>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</si>
  <si>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</si>
  <si>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</si>
  <si>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</si>
  <si>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</si>
  <si>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</si>
  <si>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</si>
  <si>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</si>
  <si>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</si>
  <si>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</si>
  <si>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</si>
  <si>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</si>
  <si>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</si>
  <si>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</si>
  <si>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</si>
  <si>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</si>
  <si>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</si>
  <si>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</si>
  <si>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</si>
  <si>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</si>
  <si>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</si>
  <si>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</si>
  <si>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</si>
  <si>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</si>
  <si>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</si>
  <si>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</si>
  <si>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</si>
  <si>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</si>
  <si>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</si>
  <si>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</si>
  <si>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</si>
  <si>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</si>
  <si>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</si>
  <si>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</si>
  <si>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</si>
  <si>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</si>
  <si>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</si>
  <si>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</si>
  <si>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</si>
  <si>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</si>
  <si>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</si>
  <si>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</si>
  <si>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</si>
  <si>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</si>
  <si>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</si>
  <si>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</si>
  <si>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</si>
  <si>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</si>
  <si>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</si>
  <si>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</si>
  <si>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</si>
  <si>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</si>
  <si>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</si>
  <si>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</si>
  <si>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</si>
  <si>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</si>
  <si>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</si>
  <si>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</si>
  <si>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</si>
  <si>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</si>
  <si>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</si>
  <si>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</si>
  <si>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</si>
  <si>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</si>
  <si>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</si>
  <si>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</si>
  <si>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</si>
  <si>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</si>
  <si>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</si>
  <si>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</si>
  <si>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</si>
  <si>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</si>
  <si>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</si>
  <si>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</si>
  <si>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</si>
  <si>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</si>
  <si>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</si>
  <si>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</si>
  <si>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</si>
  <si>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</si>
  <si>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</si>
  <si>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</si>
  <si>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</si>
  <si>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</si>
  <si>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</si>
  <si>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</si>
  <si>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</si>
  <si>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</si>
  <si>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</si>
  <si>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</si>
  <si>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</si>
  <si>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</si>
  <si>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</si>
  <si>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</si>
  <si>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</si>
  <si>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</si>
  <si>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</si>
  <si>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</si>
  <si>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</si>
  <si>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</si>
  <si>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</si>
  <si>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</si>
  <si>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</si>
  <si>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</si>
  <si>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</si>
  <si>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</si>
  <si>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</si>
  <si>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</si>
  <si>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</si>
  <si>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</si>
  <si>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</si>
  <si>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</si>
  <si>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</si>
  <si>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</si>
  <si>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</si>
  <si>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</si>
  <si>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</si>
  <si>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</si>
  <si>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</si>
  <si>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</si>
  <si>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</si>
  <si>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</si>
  <si>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</si>
  <si>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</si>
  <si>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</si>
  <si>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</si>
  <si>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</si>
  <si>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</si>
  <si>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</si>
  <si>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</si>
  <si>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</si>
  <si>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</si>
  <si>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</si>
  <si>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</si>
  <si>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</si>
  <si>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</si>
  <si>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</si>
  <si>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</si>
  <si>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</si>
  <si>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</si>
  <si>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</si>
  <si>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</si>
  <si>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</si>
  <si>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</si>
  <si>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</si>
  <si>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</si>
  <si>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</si>
  <si>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</si>
  <si>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</si>
  <si>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</si>
  <si>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</si>
  <si>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</si>
  <si>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</si>
  <si>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</si>
  <si>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</si>
  <si>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</si>
  <si>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</si>
  <si>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</si>
  <si>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</si>
  <si>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</si>
  <si>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</si>
  <si>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</si>
  <si>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</si>
  <si>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</si>
  <si>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</si>
  <si>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</si>
  <si>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</si>
  <si>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</si>
  <si>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</si>
  <si>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</si>
  <si>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</si>
  <si>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</si>
  <si>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</si>
  <si>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</si>
  <si>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</si>
  <si>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</si>
  <si>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</si>
  <si>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</si>
  <si>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</si>
  <si>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</si>
  <si>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</si>
  <si>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</si>
  <si>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</si>
  <si>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</si>
  <si>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</si>
  <si>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</si>
  <si>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</si>
  <si>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</si>
  <si>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</si>
  <si>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</si>
  <si>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</si>
  <si>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</si>
  <si>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</si>
  <si>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</si>
  <si>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</si>
  <si>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</si>
  <si>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</si>
  <si>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</si>
  <si>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</si>
  <si>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</si>
  <si>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</si>
  <si>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</si>
  <si>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</si>
  <si>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</si>
  <si>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</si>
  <si>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</si>
  <si>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</si>
  <si>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</si>
  <si>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</si>
  <si>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</si>
  <si>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</si>
  <si>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</si>
  <si>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</si>
  <si>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</si>
  <si>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</si>
  <si>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</si>
  <si>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</si>
  <si>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</si>
  <si>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</si>
  <si>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</si>
  <si>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</si>
  <si>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</si>
  <si>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</si>
  <si>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</si>
  <si>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</si>
  <si>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</si>
  <si>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</si>
  <si>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</si>
  <si>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</si>
  <si>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</si>
  <si>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</si>
  <si>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</si>
  <si>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</si>
  <si>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</si>
  <si>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</si>
  <si>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</si>
  <si>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</si>
  <si>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</si>
  <si>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</si>
  <si>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</si>
  <si>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</si>
  <si>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</si>
  <si>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</si>
  <si>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</si>
  <si>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</si>
  <si>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</si>
  <si>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</si>
  <si>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</si>
  <si>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</si>
  <si>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</si>
  <si>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</si>
  <si>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</si>
  <si>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</si>
  <si>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</si>
  <si>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</si>
  <si>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</si>
  <si>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</si>
  <si>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</si>
  <si>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</si>
  <si>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</si>
  <si>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</si>
  <si>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</si>
  <si>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</si>
  <si>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</si>
  <si>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</si>
  <si>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</si>
  <si>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</si>
  <si>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</si>
  <si>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</si>
  <si>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</si>
  <si>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</si>
  <si>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</si>
  <si>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</si>
  <si>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</si>
  <si>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</si>
  <si>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</si>
  <si>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</si>
  <si>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</si>
  <si>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</si>
  <si>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</si>
  <si>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</si>
  <si>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</si>
  <si>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</si>
  <si>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</si>
  <si>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</si>
  <si>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</si>
  <si>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</si>
  <si>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</si>
  <si>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</si>
  <si>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</si>
  <si>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</si>
  <si>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</si>
  <si>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</si>
  <si>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</si>
  <si>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</si>
  <si>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</si>
  <si>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</si>
  <si>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</si>
  <si>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</si>
  <si>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</si>
  <si>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</si>
  <si>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</si>
  <si>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</si>
  <si>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</si>
  <si>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</si>
  <si>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</si>
  <si>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</si>
  <si>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</si>
  <si>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</si>
  <si>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</si>
  <si>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</si>
  <si>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</si>
  <si>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</si>
  <si>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</si>
  <si>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</si>
  <si>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</si>
  <si>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</si>
  <si>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</si>
  <si>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</si>
  <si>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</si>
  <si>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</si>
  <si>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</si>
  <si>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</si>
  <si>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</si>
  <si>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</si>
  <si>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</si>
  <si>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</si>
  <si>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</si>
  <si>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</si>
  <si>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</si>
  <si>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</si>
  <si>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</si>
  <si>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</si>
  <si>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</si>
  <si>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</si>
  <si>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</si>
  <si>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</si>
  <si>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</si>
  <si>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</si>
  <si>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</si>
  <si>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</si>
  <si>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</si>
  <si>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</si>
  <si>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</si>
  <si>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</si>
  <si>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</si>
  <si>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</si>
  <si>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</si>
  <si>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</si>
  <si>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</si>
  <si>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</si>
  <si>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</si>
  <si>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</si>
  <si>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</si>
  <si>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</si>
  <si>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</si>
  <si>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</si>
  <si>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</si>
  <si>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</si>
  <si>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</si>
  <si>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</si>
  <si>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</si>
  <si>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</si>
  <si>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</si>
  <si>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</si>
  <si>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</si>
  <si>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</si>
  <si>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</si>
  <si>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</si>
  <si>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</si>
  <si>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</si>
  <si>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</si>
  <si>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</si>
  <si>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</si>
  <si>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</si>
  <si>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</si>
  <si>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</si>
  <si>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</si>
  <si>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</si>
  <si>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</si>
  <si>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</si>
  <si>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</si>
  <si>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</si>
  <si>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</si>
  <si>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</si>
  <si>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</si>
  <si>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</si>
  <si>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</si>
  <si>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</si>
  <si>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</si>
  <si>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</si>
  <si>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</si>
  <si>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</si>
  <si>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</si>
  <si>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</si>
  <si>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</si>
  <si>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</si>
  <si>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</si>
  <si>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</si>
  <si>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</si>
  <si>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</si>
  <si>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</si>
  <si>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</si>
  <si>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</si>
  <si>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</si>
  <si>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</si>
  <si>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</si>
  <si>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</si>
  <si>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</si>
  <si>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</si>
  <si>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</si>
  <si>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</si>
  <si>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</si>
  <si>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</si>
  <si>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</si>
  <si>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</si>
  <si>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</si>
  <si>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</si>
  <si>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</si>
  <si>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</si>
  <si>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</si>
  <si>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</si>
  <si>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</si>
  <si>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</si>
  <si>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</si>
  <si>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</si>
  <si>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</si>
  <si>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</si>
  <si>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</si>
  <si>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</si>
  <si>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</si>
  <si>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</si>
  <si>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</si>
  <si>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</si>
  <si>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</si>
  <si>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</si>
  <si>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</si>
  <si>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</si>
  <si>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</si>
  <si>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</si>
  <si>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</si>
  <si>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</si>
  <si>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</si>
  <si>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</si>
  <si>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</si>
  <si>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</si>
  <si>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</si>
  <si>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</si>
  <si>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</si>
  <si>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</si>
  <si>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</si>
  <si>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</si>
  <si>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</si>
  <si>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</si>
  <si>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</si>
  <si>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</si>
  <si>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</si>
  <si>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</si>
  <si>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</si>
  <si>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</si>
  <si>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</si>
  <si>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</si>
  <si>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</si>
  <si>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</si>
  <si>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</si>
  <si>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</si>
  <si>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</si>
  <si>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</si>
  <si>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</si>
  <si>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</si>
  <si>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</si>
  <si>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</si>
  <si>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</si>
  <si>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</si>
  <si>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</si>
  <si>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</si>
  <si>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</si>
  <si>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</si>
  <si>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</si>
  <si>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</si>
  <si>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</si>
  <si>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</si>
  <si>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</si>
  <si>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</si>
  <si>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</si>
  <si>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</si>
  <si>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</si>
  <si>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</si>
  <si>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</si>
  <si>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</si>
  <si>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</si>
  <si>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</si>
  <si>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</si>
  <si>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</si>
  <si>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</si>
  <si>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</si>
  <si>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</si>
  <si>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</si>
  <si>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</si>
  <si>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</si>
  <si>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</si>
  <si>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</si>
  <si>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</si>
  <si>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</si>
  <si>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</si>
  <si>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</si>
  <si>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</si>
  <si>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</si>
  <si>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</si>
  <si>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</si>
  <si>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</si>
  <si>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</si>
  <si>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</si>
  <si>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</si>
  <si>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</si>
  <si>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</si>
  <si>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</si>
  <si>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</si>
  <si>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</si>
  <si>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</si>
  <si>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</si>
  <si>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</si>
  <si>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</si>
  <si>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</si>
  <si>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</si>
  <si>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</si>
  <si>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</si>
  <si>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</si>
  <si>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</si>
  <si>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</si>
  <si>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</si>
  <si>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</si>
  <si>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</si>
  <si>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</si>
  <si>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</si>
  <si>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</si>
  <si>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</si>
  <si>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</si>
  <si>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</si>
  <si>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</si>
  <si>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</si>
  <si>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</si>
  <si>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</si>
  <si>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</si>
  <si>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</si>
  <si>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</si>
  <si>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</si>
  <si>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</si>
  <si>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</si>
  <si>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</si>
  <si>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</si>
  <si>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</si>
  <si>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</si>
  <si>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</si>
  <si>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</si>
  <si>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</si>
  <si>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</si>
  <si>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</si>
  <si>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</si>
  <si>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</si>
  <si>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</si>
  <si>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</si>
  <si>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</si>
  <si>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</si>
  <si>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</si>
  <si>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</si>
  <si>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</si>
  <si>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</si>
  <si>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</si>
  <si>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</si>
  <si>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</si>
  <si>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</si>
  <si>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</si>
  <si>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</si>
  <si>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</si>
  <si>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</si>
  <si>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</si>
  <si>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</si>
  <si>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</si>
  <si>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</si>
  <si>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</si>
  <si>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</si>
  <si>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</si>
  <si>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</si>
  <si>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</si>
  <si>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</si>
  <si>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</si>
  <si>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</si>
  <si>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</si>
  <si>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</si>
  <si>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</si>
  <si>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</si>
  <si>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</si>
  <si>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</si>
  <si>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</si>
  <si>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</si>
  <si>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</si>
  <si>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</si>
  <si>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</si>
  <si>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</si>
  <si>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</si>
  <si>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</si>
  <si>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</si>
  <si>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</si>
  <si>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</si>
  <si>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</si>
  <si>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</si>
  <si>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</si>
  <si>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</si>
  <si>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</si>
  <si>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</si>
  <si>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</si>
  <si>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</si>
  <si>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</si>
  <si>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</si>
  <si>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</si>
  <si>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</si>
  <si>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</si>
  <si>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</si>
  <si>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</si>
  <si>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</si>
  <si>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</si>
  <si>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</si>
  <si>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</si>
  <si>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</si>
  <si>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</si>
  <si>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</si>
  <si>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</si>
  <si>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</si>
  <si>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</si>
  <si>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</si>
  <si>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</si>
  <si>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</si>
  <si>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</si>
  <si>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</si>
  <si>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</si>
  <si>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</si>
  <si>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</si>
  <si>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</si>
  <si>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</si>
  <si>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</si>
  <si>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</si>
  <si>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</si>
  <si>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</si>
  <si>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</si>
  <si>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</si>
  <si>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</si>
  <si>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</si>
  <si>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</si>
  <si>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</si>
  <si>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</si>
  <si>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</si>
  <si>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</si>
  <si>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</si>
  <si>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</si>
  <si>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</si>
  <si>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</si>
  <si>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</si>
  <si>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</si>
  <si>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</si>
  <si>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</si>
  <si>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</si>
  <si>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</si>
  <si>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</si>
  <si>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</si>
  <si>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</si>
  <si>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</si>
  <si>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</si>
  <si>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</si>
  <si>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</si>
  <si>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</si>
  <si>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</si>
  <si>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</si>
  <si>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</si>
  <si>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</si>
  <si>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</si>
  <si>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</si>
  <si>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</si>
  <si>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</si>
  <si>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</si>
  <si>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</si>
  <si>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</si>
  <si>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</si>
  <si>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</si>
  <si>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</si>
  <si>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</si>
  <si>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</si>
  <si>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</si>
  <si>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</si>
  <si>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</si>
  <si>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</si>
  <si>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</si>
  <si>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</si>
  <si>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</si>
  <si>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</si>
  <si>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</si>
  <si>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</si>
  <si>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</si>
  <si>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</si>
  <si>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</si>
  <si>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</si>
  <si>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</si>
  <si>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</si>
  <si>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</si>
  <si>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</si>
  <si>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</si>
  <si>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</si>
  <si>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</si>
  <si>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</si>
  <si>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</si>
  <si>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</si>
  <si>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</si>
  <si>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</si>
  <si>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</si>
  <si>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</si>
  <si>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</si>
  <si>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</si>
  <si>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</si>
  <si>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</si>
  <si>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</si>
  <si>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</si>
  <si>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</si>
  <si>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</si>
  <si>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</si>
  <si>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</si>
  <si>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</si>
  <si>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</si>
  <si>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</si>
  <si>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</si>
  <si>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</si>
  <si>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</si>
  <si>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</si>
  <si>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</si>
  <si>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</si>
  <si>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</si>
  <si>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</si>
  <si>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</si>
  <si>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</si>
  <si>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</si>
  <si>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</si>
  <si>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</si>
  <si>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</si>
  <si>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</si>
  <si>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</si>
  <si>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</si>
  <si>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</si>
  <si>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</si>
  <si>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</si>
  <si>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</si>
  <si>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</si>
  <si>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</si>
  <si>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</si>
  <si>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</si>
  <si>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</si>
  <si>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</si>
  <si>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</si>
  <si>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</si>
  <si>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</si>
  <si>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</si>
  <si>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</si>
  <si>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</si>
  <si>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</si>
  <si>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</si>
  <si>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</si>
  <si>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</si>
  <si>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</si>
  <si>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</si>
  <si>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</si>
  <si>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</si>
  <si>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</si>
  <si>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</si>
  <si>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</si>
  <si>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</si>
  <si>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</si>
  <si>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</si>
  <si>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</si>
  <si>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</si>
  <si>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</si>
  <si>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</si>
  <si>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</si>
  <si>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</si>
  <si>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</si>
  <si>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</si>
  <si>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</si>
  <si>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</si>
  <si>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</si>
  <si>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</si>
  <si>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</si>
  <si>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</si>
  <si>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</si>
  <si>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</si>
  <si>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</si>
  <si>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</si>
  <si>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</si>
  <si>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</si>
  <si>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</si>
  <si>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</si>
  <si>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</si>
  <si>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</si>
  <si>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</si>
  <si>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</si>
  <si>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</si>
  <si>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</si>
  <si>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</si>
  <si>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</si>
  <si>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</si>
  <si>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</si>
  <si>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</si>
  <si>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</si>
  <si>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</si>
  <si>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</si>
  <si>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</si>
  <si>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</si>
  <si>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</si>
  <si>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</si>
  <si>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</si>
  <si>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</si>
  <si>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</si>
  <si>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</si>
  <si>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</si>
  <si>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</si>
  <si>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</si>
  <si>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</si>
  <si>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</si>
  <si>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</si>
  <si>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</si>
  <si>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</si>
  <si>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</si>
  <si>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</si>
  <si>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</si>
  <si>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</si>
  <si>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</si>
  <si>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</si>
  <si>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</si>
  <si>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</si>
  <si>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</si>
  <si>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</si>
  <si>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</si>
  <si>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</si>
  <si>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</si>
  <si>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</si>
  <si>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</si>
  <si>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</si>
  <si>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</si>
  <si>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</si>
  <si>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</si>
  <si>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</si>
  <si>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</si>
  <si>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</si>
  <si>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</si>
  <si>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</si>
  <si>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</si>
  <si>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</si>
  <si>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</si>
  <si>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</si>
  <si>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</si>
  <si>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</si>
  <si>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</si>
  <si>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</si>
  <si>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</si>
  <si>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</si>
  <si>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</si>
  <si>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</si>
  <si>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</si>
  <si>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</si>
  <si>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</si>
  <si>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</si>
  <si>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</si>
  <si>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</si>
  <si>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</si>
  <si>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</si>
  <si>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</si>
  <si>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</si>
  <si>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</si>
  <si>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</si>
  <si>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</si>
  <si>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</si>
  <si>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</si>
  <si>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</si>
  <si>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</si>
  <si>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</si>
  <si>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</si>
  <si>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</si>
  <si>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</si>
  <si>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</si>
  <si>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</si>
  <si>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</si>
  <si>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</si>
  <si>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</si>
  <si>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</si>
  <si>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</si>
  <si>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</si>
  <si>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</si>
  <si>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</si>
  <si>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</si>
  <si>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</si>
  <si>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</si>
  <si>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</si>
  <si>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</si>
  <si>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</si>
  <si>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</si>
  <si>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</si>
  <si>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</si>
  <si>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</si>
  <si>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</si>
  <si>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</si>
  <si>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</si>
  <si>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</si>
  <si>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</si>
  <si>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</si>
  <si>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</si>
  <si>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</si>
  <si>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</si>
  <si>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</si>
  <si>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</si>
  <si>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</si>
  <si>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</si>
  <si>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</si>
  <si>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</si>
  <si>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</si>
  <si>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</si>
  <si>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</si>
  <si>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</si>
  <si>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</si>
  <si>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</si>
  <si>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</si>
  <si>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</si>
  <si>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</si>
  <si>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</si>
  <si>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</si>
  <si>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</si>
  <si>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</si>
  <si>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</si>
  <si>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</si>
  <si>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</si>
  <si>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</si>
  <si>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</si>
  <si>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</si>
  <si>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</si>
  <si>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</si>
  <si>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</si>
  <si>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</si>
  <si>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</si>
  <si>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</si>
  <si>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</si>
  <si>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</si>
  <si>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</si>
  <si>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</si>
  <si>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</si>
  <si>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</si>
  <si>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</si>
  <si>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</si>
  <si>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</si>
  <si>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</si>
  <si>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</si>
  <si>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</si>
  <si>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</si>
  <si>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</si>
  <si>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</si>
  <si>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</si>
  <si>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</si>
  <si>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</si>
  <si>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</si>
  <si>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</si>
  <si>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</si>
  <si>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</si>
  <si>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</si>
  <si>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</si>
  <si>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</si>
  <si>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</si>
  <si>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</si>
  <si>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</si>
  <si>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</si>
  <si>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</si>
  <si>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</si>
  <si>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</si>
  <si>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</si>
  <si>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</si>
  <si>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</si>
  <si>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</si>
  <si>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</si>
  <si>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</si>
  <si>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</si>
  <si>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</si>
  <si>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</si>
  <si>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</si>
  <si>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</si>
  <si>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</si>
  <si>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</si>
  <si>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</si>
  <si>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</si>
  <si>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</si>
  <si>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</si>
  <si>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</si>
  <si>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</si>
  <si>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</si>
  <si>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</si>
  <si>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</si>
  <si>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</si>
  <si>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</si>
  <si>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</si>
  <si>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</si>
  <si>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</si>
  <si>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</si>
  <si>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</si>
  <si>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</si>
  <si>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</si>
  <si>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</si>
  <si>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</si>
  <si>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</si>
  <si>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</si>
  <si>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</si>
  <si>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</si>
  <si>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</si>
  <si>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</si>
  <si>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</si>
  <si>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</si>
  <si>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</si>
  <si>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</si>
  <si>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</si>
  <si>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</si>
  <si>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</si>
  <si>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</si>
  <si>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</si>
  <si>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</si>
  <si>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</si>
  <si>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</si>
  <si>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</si>
  <si>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</si>
  <si>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</si>
  <si>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</si>
  <si>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</si>
  <si>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</si>
  <si>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</si>
  <si>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</si>
  <si>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</si>
  <si>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</si>
  <si>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</si>
  <si>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</si>
  <si>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</si>
  <si>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</si>
  <si>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</si>
  <si>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</si>
  <si>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</si>
  <si>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</si>
  <si>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</si>
  <si>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</si>
  <si>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</si>
  <si>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</si>
  <si>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</si>
  <si>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</si>
  <si>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</si>
  <si>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</si>
  <si>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</si>
  <si>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</si>
  <si>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</si>
  <si>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</si>
  <si>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</si>
  <si>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</si>
  <si>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</si>
  <si>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</si>
  <si>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</si>
  <si>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</si>
  <si>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</si>
  <si>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</si>
  <si>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</si>
  <si>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</si>
  <si>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</si>
  <si>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</si>
  <si>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</si>
  <si>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</si>
  <si>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</si>
  <si>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</si>
  <si>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</si>
  <si>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</si>
  <si>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</si>
  <si>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</si>
  <si>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</si>
  <si>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</si>
  <si>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</si>
  <si>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</si>
  <si>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</si>
  <si>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</si>
  <si>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</si>
  <si>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</si>
  <si>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</si>
  <si>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</si>
  <si>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</si>
  <si>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</si>
  <si>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</si>
  <si>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</si>
  <si>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</si>
  <si>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</si>
  <si>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</si>
  <si>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</si>
  <si>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</si>
  <si>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</si>
  <si>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</si>
  <si>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</si>
  <si>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</si>
  <si>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</si>
  <si>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</si>
  <si>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</si>
  <si>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</si>
  <si>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</si>
  <si>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</si>
  <si>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</si>
  <si>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</si>
  <si>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</si>
  <si>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</si>
  <si>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</si>
  <si>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</si>
  <si>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</si>
  <si>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</si>
  <si>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</si>
  <si>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</si>
  <si>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</si>
  <si>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</si>
  <si>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</si>
  <si>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</si>
  <si>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</si>
  <si>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</si>
  <si>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</si>
  <si>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</si>
  <si>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</si>
  <si>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</si>
  <si>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</si>
  <si>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</si>
  <si>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</si>
  <si>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</si>
  <si>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</si>
  <si>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</si>
  <si>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</si>
  <si>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</si>
  <si>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</si>
  <si>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</si>
  <si>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</si>
  <si>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</si>
  <si>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</si>
  <si>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</si>
  <si>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</si>
  <si>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</si>
  <si>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</si>
  <si>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</si>
  <si>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</si>
  <si>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</si>
  <si>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</si>
  <si>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</si>
  <si>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</si>
  <si>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</si>
  <si>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</si>
  <si>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</si>
  <si>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</si>
  <si>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</si>
  <si>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</si>
  <si>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</si>
  <si>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</si>
  <si>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</si>
  <si>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</si>
  <si>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</si>
  <si>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</si>
  <si>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</si>
  <si>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</si>
  <si>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</si>
  <si>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</si>
  <si>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</si>
  <si>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</si>
  <si>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</si>
  <si>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</si>
  <si>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</si>
  <si>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</si>
  <si>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</si>
  <si>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</si>
  <si>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</si>
  <si>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</si>
  <si>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</si>
  <si>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</si>
  <si>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</si>
  <si>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</si>
  <si>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</si>
  <si>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</si>
  <si>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</si>
  <si>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</si>
  <si>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</si>
  <si>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</si>
  <si>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</si>
  <si>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</si>
  <si>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</si>
  <si>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</si>
  <si>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</si>
  <si>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</si>
  <si>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</si>
  <si>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</si>
  <si>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</si>
  <si>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</si>
  <si>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</si>
  <si>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</si>
  <si>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</si>
  <si>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</si>
  <si>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</si>
  <si>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</si>
  <si>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</si>
  <si>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</si>
  <si>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</si>
  <si>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</si>
  <si>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</si>
  <si>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</si>
  <si>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</si>
  <si>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</si>
  <si>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</si>
  <si>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</si>
  <si>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</si>
  <si>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</si>
  <si>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</si>
  <si>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</si>
  <si>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</si>
  <si>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</si>
  <si>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</si>
  <si>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</si>
  <si>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</si>
  <si>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</si>
  <si>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</si>
  <si>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</si>
  <si>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</si>
  <si>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</si>
  <si>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</si>
  <si>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</si>
  <si>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</si>
  <si>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</si>
  <si>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</si>
  <si>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</si>
  <si>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</si>
  <si>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</si>
  <si>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</si>
  <si>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</si>
  <si>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</si>
  <si>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</si>
  <si>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</si>
  <si>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</si>
  <si>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</si>
  <si>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</si>
  <si>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</si>
  <si>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</si>
  <si>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</si>
  <si>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</si>
  <si>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</si>
  <si>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</si>
  <si>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</si>
  <si>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</si>
  <si>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</si>
  <si>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</si>
  <si>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</si>
  <si>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</si>
  <si>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</si>
  <si>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</si>
  <si>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</si>
  <si>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</si>
  <si>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</si>
  <si>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</si>
  <si>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</si>
  <si>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</si>
  <si>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</si>
  <si>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</si>
  <si>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</si>
  <si>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</si>
  <si>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</si>
  <si>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</si>
  <si>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</si>
  <si>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</si>
  <si>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</si>
  <si>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</si>
  <si>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</si>
  <si>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</si>
  <si>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</si>
  <si>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</si>
  <si>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</si>
  <si>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</si>
  <si>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</si>
  <si>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</si>
  <si>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</si>
  <si>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</si>
  <si>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</si>
  <si>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</si>
  <si>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</si>
  <si>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</si>
  <si>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</si>
  <si>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</si>
  <si>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</si>
  <si>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</si>
  <si>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</si>
  <si>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</si>
  <si>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</si>
  <si>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</si>
  <si>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</si>
  <si>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</si>
  <si>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</si>
  <si>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</si>
  <si>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</si>
  <si>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</si>
  <si>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</si>
  <si>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</si>
  <si>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</si>
  <si>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</si>
  <si>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</si>
  <si>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</si>
  <si>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</si>
  <si>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</si>
  <si>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</si>
  <si>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</si>
  <si>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</si>
  <si>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</si>
  <si>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</si>
  <si>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</si>
  <si>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</si>
  <si>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</si>
  <si>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</si>
  <si>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</si>
  <si>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</si>
  <si>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</si>
  <si>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</si>
  <si>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</si>
  <si>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</si>
  <si>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</si>
  <si>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</si>
  <si>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</si>
  <si>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</si>
  <si>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</si>
  <si>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</si>
  <si>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</si>
  <si>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</si>
  <si>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</si>
  <si>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</si>
  <si>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</si>
  <si>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</si>
  <si>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</si>
  <si>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</si>
  <si>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</si>
  <si>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</si>
  <si>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</si>
  <si>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</si>
  <si>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</si>
  <si>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</si>
  <si>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</si>
  <si>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</si>
  <si>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</si>
  <si>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</si>
  <si>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</si>
  <si>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</si>
  <si>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</si>
  <si>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</si>
  <si>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</si>
  <si>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</si>
  <si>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</si>
  <si>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</si>
  <si>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</si>
  <si>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</si>
  <si>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</si>
  <si>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</si>
  <si>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</si>
  <si>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</si>
  <si>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</si>
  <si>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</si>
  <si>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</si>
  <si>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</si>
  <si>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</si>
  <si>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</si>
  <si>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</si>
  <si>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</si>
  <si>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</si>
  <si>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</si>
  <si>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</si>
  <si>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</si>
  <si>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</si>
  <si>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</si>
  <si>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</si>
  <si>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</si>
  <si>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</si>
  <si>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</si>
  <si>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</si>
  <si>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</si>
  <si>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</si>
  <si>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</si>
  <si>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</si>
  <si>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</si>
  <si>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</si>
  <si>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</si>
  <si>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</si>
  <si>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</si>
  <si>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</si>
  <si>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</si>
  <si>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</si>
  <si>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</si>
  <si>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</si>
  <si>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</si>
  <si>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</si>
  <si>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</si>
  <si>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</si>
  <si>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</si>
  <si>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</si>
  <si>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</si>
  <si>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</si>
  <si>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</si>
  <si>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</si>
  <si>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</si>
  <si>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</si>
  <si>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</si>
  <si>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</si>
  <si>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</si>
  <si>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</si>
  <si>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</si>
  <si>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</si>
  <si>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</si>
  <si>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</si>
  <si>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</si>
  <si>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</si>
  <si>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</si>
  <si>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</si>
  <si>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</si>
  <si>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</si>
  <si>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</si>
  <si>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</si>
  <si>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</si>
  <si>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</si>
  <si>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</si>
  <si>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</si>
  <si>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</si>
  <si>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</si>
  <si>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</si>
  <si>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</si>
  <si>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</si>
  <si>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</si>
  <si>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</si>
  <si>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</si>
  <si>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</si>
  <si>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</si>
  <si>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</si>
  <si>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</si>
  <si>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</si>
  <si>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</si>
  <si>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</si>
  <si>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</si>
  <si>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</si>
  <si>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</si>
  <si>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</si>
  <si>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</si>
  <si>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</si>
  <si>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</si>
  <si>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</si>
  <si>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</si>
  <si>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</si>
  <si>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</si>
  <si>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</si>
  <si>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</si>
  <si>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</si>
  <si>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</si>
  <si>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</si>
  <si>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</si>
  <si>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</si>
  <si>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</si>
  <si>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</si>
  <si>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</si>
  <si>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</si>
  <si>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</si>
  <si>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</si>
  <si>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</si>
  <si>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</si>
  <si>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</si>
  <si>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</si>
  <si>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</si>
  <si>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</si>
  <si>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</si>
  <si>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</si>
  <si>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</si>
  <si>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</si>
  <si>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</si>
  <si>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</si>
  <si>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</si>
  <si>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</si>
  <si>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</si>
  <si>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</si>
  <si>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</si>
  <si>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</si>
  <si>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</si>
  <si>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</si>
  <si>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</si>
  <si>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</si>
  <si>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</si>
  <si>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</si>
  <si>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</si>
  <si>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</si>
  <si>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</si>
  <si>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</si>
  <si>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</si>
  <si>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</si>
  <si>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</si>
  <si>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</si>
  <si>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</si>
  <si>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</si>
  <si>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</si>
  <si>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</si>
  <si>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</si>
  <si>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</si>
  <si>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</si>
  <si>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</si>
  <si>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</si>
  <si>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</si>
  <si>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</si>
  <si>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</si>
  <si>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</si>
  <si>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</si>
  <si>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</si>
  <si>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</si>
  <si>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</si>
  <si>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</si>
  <si>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</si>
  <si>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</si>
  <si>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</si>
  <si>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</si>
  <si>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</si>
  <si>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</si>
  <si>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</si>
  <si>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</si>
  <si>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</si>
  <si>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</si>
  <si>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</si>
  <si>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</si>
  <si>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</si>
  <si>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</si>
  <si>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</si>
  <si>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</si>
  <si>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</si>
  <si>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</si>
  <si>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</si>
  <si>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</si>
  <si>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</si>
  <si>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</si>
  <si>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</si>
  <si>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</si>
  <si>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</si>
  <si>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</si>
  <si>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</si>
  <si>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</si>
  <si>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</si>
  <si>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</si>
  <si>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</si>
  <si>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</si>
  <si>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</si>
  <si>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</si>
  <si>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</si>
  <si>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</si>
  <si>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</si>
  <si>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</si>
  <si>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</si>
  <si>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</si>
  <si>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</si>
  <si>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</si>
  <si>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</si>
  <si>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</si>
  <si>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</si>
  <si>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</si>
  <si>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</si>
  <si>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</si>
  <si>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</si>
  <si>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</si>
  <si>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</si>
  <si>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</si>
  <si>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</si>
  <si>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</si>
  <si>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</si>
  <si>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</si>
  <si>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</si>
  <si>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</si>
  <si>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</si>
  <si>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</si>
  <si>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</si>
  <si>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</si>
  <si>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</si>
  <si>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</si>
  <si>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</si>
  <si>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</si>
  <si>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</si>
  <si>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</si>
  <si>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</si>
  <si>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</si>
  <si>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</si>
  <si>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</si>
  <si>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</si>
  <si>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</si>
  <si>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</si>
  <si>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</si>
  <si>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</si>
  <si>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</si>
  <si>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</si>
  <si>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</si>
  <si>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</si>
  <si>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</si>
  <si>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</si>
  <si>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</si>
  <si>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</si>
  <si>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</si>
  <si>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</si>
  <si>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</si>
  <si>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</si>
  <si>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</si>
  <si>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</si>
  <si>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</si>
  <si>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</si>
  <si>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</si>
  <si>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</si>
  <si>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</si>
  <si>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</si>
  <si>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</si>
  <si>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</si>
  <si>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</si>
  <si>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</si>
  <si>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</si>
  <si>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</si>
  <si>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</si>
  <si>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</si>
  <si>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</si>
  <si>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</si>
  <si>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</si>
  <si>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</si>
  <si>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</si>
  <si>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</si>
  <si>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</si>
  <si>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</si>
  <si>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</si>
  <si>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</si>
  <si>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</si>
  <si>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</si>
  <si>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</si>
  <si>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</si>
  <si>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</si>
  <si>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</si>
  <si>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</si>
  <si>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</si>
  <si>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</si>
  <si>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</si>
  <si>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</si>
  <si>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</si>
  <si>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</si>
  <si>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</si>
  <si>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</si>
  <si>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</si>
  <si>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</si>
  <si>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</si>
  <si>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</si>
  <si>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</si>
  <si>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</si>
  <si>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</si>
  <si>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</si>
  <si>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</si>
  <si>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</si>
  <si>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</si>
  <si>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</si>
  <si>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</si>
  <si>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</si>
  <si>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</si>
  <si>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</si>
  <si>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</si>
  <si>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</si>
  <si>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</si>
  <si>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</si>
  <si>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</si>
  <si>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</si>
  <si>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</si>
  <si>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</si>
  <si>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</si>
  <si>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</si>
  <si>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</si>
  <si>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</si>
  <si>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</si>
  <si>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</si>
  <si>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</si>
  <si>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</si>
  <si>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</si>
  <si>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</si>
  <si>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</si>
  <si>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</si>
  <si>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</si>
  <si>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</si>
  <si>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</si>
  <si>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</si>
  <si>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</si>
  <si>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</si>
  <si>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</si>
  <si>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</si>
  <si>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</si>
  <si>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</si>
  <si>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</si>
  <si>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</si>
  <si>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</si>
  <si>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</si>
  <si>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</si>
  <si>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</si>
  <si>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</si>
  <si>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</si>
  <si>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</si>
  <si>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</si>
  <si>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</si>
  <si>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</si>
  <si>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</si>
  <si>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</si>
  <si>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</si>
  <si>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</si>
  <si>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</si>
  <si>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</si>
  <si>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</si>
  <si>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</si>
  <si>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</si>
  <si>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</si>
  <si>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</si>
  <si>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</si>
  <si>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</si>
  <si>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</si>
  <si>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</si>
  <si>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</si>
  <si>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</si>
  <si>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</si>
  <si>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</si>
  <si>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</si>
  <si>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</si>
  <si>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</si>
  <si>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</si>
  <si>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</si>
  <si>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</si>
  <si>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</si>
  <si>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</si>
  <si>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</si>
  <si>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</si>
  <si>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</si>
  <si>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</si>
  <si>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</si>
  <si>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</si>
  <si>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</si>
  <si>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</si>
  <si>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</si>
  <si>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</si>
  <si>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</si>
  <si>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</si>
  <si>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</si>
  <si>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</si>
  <si>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</si>
  <si>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</si>
  <si>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</si>
  <si>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</si>
  <si>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</si>
  <si>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</si>
  <si>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</si>
  <si>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</si>
  <si>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</si>
  <si>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</si>
  <si>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</si>
  <si>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</si>
  <si>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</si>
  <si>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</si>
  <si>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</si>
  <si>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</si>
  <si>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</si>
  <si>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</si>
  <si>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</si>
  <si>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</si>
  <si>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</si>
  <si>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</si>
  <si>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</si>
  <si>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</si>
  <si>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</si>
  <si>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</si>
  <si>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</si>
  <si>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</si>
  <si>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</si>
  <si>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</si>
  <si>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</si>
  <si>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</si>
  <si>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</si>
  <si>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</si>
  <si>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</si>
  <si>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</si>
  <si>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</si>
  <si>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</si>
  <si>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</si>
  <si>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</si>
  <si>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</si>
  <si>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</si>
  <si>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</si>
  <si>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</si>
  <si>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</si>
  <si>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</si>
  <si>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</si>
  <si>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</si>
  <si>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</si>
  <si>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</si>
  <si>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</si>
  <si>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</si>
  <si>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</si>
  <si>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</si>
  <si>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</si>
  <si>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</si>
  <si>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</si>
  <si>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</si>
  <si>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</si>
  <si>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</si>
  <si>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</si>
  <si>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</si>
  <si>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</si>
  <si>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</si>
  <si>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</si>
  <si>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</si>
  <si>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</si>
  <si>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</si>
  <si>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</si>
  <si>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</si>
  <si>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</si>
  <si>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</si>
  <si>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</si>
  <si>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</si>
  <si>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</si>
  <si>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</si>
  <si>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</si>
  <si>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</si>
  <si>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</si>
  <si>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</si>
  <si>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</si>
  <si>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</si>
  <si>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</si>
  <si>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</si>
  <si>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</si>
  <si>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</si>
  <si>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</si>
  <si>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</si>
  <si>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</si>
  <si>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</si>
  <si>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</si>
  <si>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</si>
  <si>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</si>
  <si>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</si>
  <si>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</si>
  <si>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</si>
  <si>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</si>
  <si>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</si>
  <si>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</si>
  <si>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</si>
  <si>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</si>
  <si>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</si>
  <si>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</si>
  <si>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</si>
  <si>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</si>
  <si>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</si>
  <si>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</si>
  <si>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</si>
  <si>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</si>
  <si>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</si>
  <si>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</si>
  <si>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</si>
  <si>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</si>
  <si>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</si>
  <si>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</si>
  <si>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</si>
  <si>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</si>
  <si>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</si>
  <si>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</si>
  <si>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</si>
  <si>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</si>
  <si>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</si>
  <si>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</si>
  <si>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</si>
  <si>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</si>
  <si>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</si>
  <si>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</si>
  <si>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</si>
  <si>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</si>
  <si>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</si>
  <si>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</si>
  <si>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</si>
  <si>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</si>
  <si>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</si>
  <si>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</si>
  <si>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</si>
  <si>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</si>
  <si>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</si>
  <si>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</si>
  <si>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</si>
  <si>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</si>
  <si>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</si>
  <si>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</si>
  <si>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</si>
  <si>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</si>
  <si>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</si>
  <si>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</si>
  <si>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</si>
  <si>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</si>
  <si>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</si>
  <si>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</si>
  <si>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</si>
  <si>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</si>
  <si>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</si>
  <si>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</si>
  <si>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</si>
  <si>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</si>
  <si>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</si>
  <si>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</si>
  <si>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</si>
  <si>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</si>
  <si>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</si>
  <si>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</si>
  <si>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</si>
  <si>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</si>
  <si>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</si>
  <si>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</si>
  <si>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</si>
  <si>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</si>
  <si>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</si>
  <si>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</si>
  <si>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</si>
  <si>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</si>
  <si>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</si>
  <si>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</si>
  <si>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</si>
  <si>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</si>
  <si>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</si>
  <si>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</si>
  <si>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</si>
  <si>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</si>
  <si>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</si>
  <si>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</si>
  <si>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</si>
  <si>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</si>
  <si>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</si>
  <si>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</si>
  <si>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</si>
  <si>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</si>
  <si>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</si>
  <si>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</si>
  <si>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</si>
  <si>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</si>
  <si>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</si>
  <si>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</si>
  <si>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</si>
  <si>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</si>
  <si>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</si>
  <si>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</si>
  <si>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</si>
  <si>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</si>
  <si>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</si>
  <si>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</si>
  <si>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</si>
  <si>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</si>
  <si>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</si>
  <si>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</si>
  <si>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</si>
  <si>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</si>
  <si>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</si>
  <si>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</si>
  <si>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Amran Inc.</t>
  </si>
  <si>
    <t>12320 Cardinal Meadow Drive.  Suite 100, Sugar Land, TX. 77478</t>
  </si>
  <si>
    <t>281-243-2200</t>
  </si>
  <si>
    <t>Bhargav Shah</t>
  </si>
  <si>
    <t>President</t>
  </si>
  <si>
    <t>Sales@amranit.com</t>
  </si>
  <si>
    <t>Tin is present in the lead-free solder used to make electrical connections as well as brass components.  It is also used to coat commerially available lead wires and electrical crimps.  We do not source or use Tin directly but it may be present in small amounts in some of the compnents used in our products.  We are working with our suppliers to determine the origins and will update the list accordingly.</t>
  </si>
  <si>
    <t>We are not a publicly traded company; however, we do ask our suppliers of solder, wire, brass compnents if they have a declaration.</t>
  </si>
  <si>
    <t>Webiste searches as well as a general questionnaire are used to obtain data</t>
  </si>
  <si>
    <t>We do not source or use Tin directly but it may be present in small amounts in some of the compnents used in our products.   We are working with our suppliers to determine the origins and will update the list accordingly.</t>
  </si>
  <si>
    <t>Customer Service</t>
  </si>
  <si>
    <t>customerservice@amranit.com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</si>
</sst>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sz val="18"/>
      <color theme="3"/>
      <name val="Cambria"/>
      <family val="2"/>
      <scheme val="maj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71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56" fillId="45" borderId="0" applyNumberFormat="0" applyBorder="0" applyAlignment="0" applyProtection="0"/>
    <xf numFmtId="0" fontId="1" fillId="45" borderId="0" applyNumberFormat="0" applyBorder="0" applyAlignment="0" applyProtection="0"/>
    <xf numFmtId="0" fontId="56" fillId="49" borderId="0" applyNumberFormat="0" applyBorder="0" applyAlignment="0" applyProtection="0"/>
    <xf numFmtId="0" fontId="1" fillId="49" borderId="0" applyNumberFormat="0" applyBorder="0" applyAlignment="0" applyProtection="0"/>
    <xf numFmtId="0" fontId="56" fillId="53" borderId="0" applyNumberFormat="0" applyBorder="0" applyAlignment="0" applyProtection="0"/>
    <xf numFmtId="0" fontId="1" fillId="53" borderId="0" applyNumberFormat="0" applyBorder="0" applyAlignment="0" applyProtection="0"/>
    <xf numFmtId="0" fontId="56" fillId="57" borderId="0" applyNumberFormat="0" applyBorder="0" applyAlignment="0" applyProtection="0"/>
    <xf numFmtId="0" fontId="1" fillId="57" borderId="0" applyNumberFormat="0" applyBorder="0" applyAlignment="0" applyProtection="0"/>
    <xf numFmtId="0" fontId="56" fillId="61" borderId="0" applyNumberFormat="0" applyBorder="0" applyAlignment="0" applyProtection="0"/>
    <xf numFmtId="0" fontId="1" fillId="61" borderId="0" applyNumberFormat="0" applyBorder="0" applyAlignment="0" applyProtection="0"/>
    <xf numFmtId="0" fontId="56" fillId="65" borderId="0" applyNumberFormat="0" applyBorder="0" applyAlignment="0" applyProtection="0"/>
    <xf numFmtId="0" fontId="1" fillId="65" borderId="0" applyNumberFormat="0" applyBorder="0" applyAlignment="0" applyProtection="0"/>
    <xf numFmtId="0" fontId="56" fillId="46" borderId="0" applyNumberFormat="0" applyBorder="0" applyAlignment="0" applyProtection="0"/>
    <xf numFmtId="0" fontId="1" fillId="46" borderId="0" applyNumberFormat="0" applyBorder="0" applyAlignment="0" applyProtection="0"/>
    <xf numFmtId="0" fontId="56" fillId="50" borderId="0" applyNumberFormat="0" applyBorder="0" applyAlignment="0" applyProtection="0"/>
    <xf numFmtId="0" fontId="1" fillId="50" borderId="0" applyNumberFormat="0" applyBorder="0" applyAlignment="0" applyProtection="0"/>
    <xf numFmtId="0" fontId="56" fillId="54" borderId="0" applyNumberFormat="0" applyBorder="0" applyAlignment="0" applyProtection="0"/>
    <xf numFmtId="0" fontId="1" fillId="54" borderId="0" applyNumberFormat="0" applyBorder="0" applyAlignment="0" applyProtection="0"/>
    <xf numFmtId="0" fontId="56" fillId="58" borderId="0" applyNumberFormat="0" applyBorder="0" applyAlignment="0" applyProtection="0"/>
    <xf numFmtId="0" fontId="1" fillId="58" borderId="0" applyNumberFormat="0" applyBorder="0" applyAlignment="0" applyProtection="0"/>
    <xf numFmtId="0" fontId="56" fillId="62" borderId="0" applyNumberFormat="0" applyBorder="0" applyAlignment="0" applyProtection="0"/>
    <xf numFmtId="0" fontId="1" fillId="62" borderId="0" applyNumberFormat="0" applyBorder="0" applyAlignment="0" applyProtection="0"/>
    <xf numFmtId="0" fontId="56" fillId="66" borderId="0" applyNumberFormat="0" applyBorder="0" applyAlignment="0" applyProtection="0"/>
    <xf numFmtId="0" fontId="1" fillId="66" borderId="0" applyNumberFormat="0" applyBorder="0" applyAlignment="0" applyProtection="0"/>
    <xf numFmtId="0" fontId="57" fillId="47" borderId="0" applyNumberFormat="0" applyBorder="0" applyAlignment="0" applyProtection="0"/>
    <xf numFmtId="0" fontId="112" fillId="47" borderId="0" applyNumberFormat="0" applyBorder="0" applyAlignment="0" applyProtection="0"/>
    <xf numFmtId="0" fontId="57" fillId="51" borderId="0" applyNumberFormat="0" applyBorder="0" applyAlignment="0" applyProtection="0"/>
    <xf numFmtId="0" fontId="112" fillId="51" borderId="0" applyNumberFormat="0" applyBorder="0" applyAlignment="0" applyProtection="0"/>
    <xf numFmtId="0" fontId="57" fillId="55" borderId="0" applyNumberFormat="0" applyBorder="0" applyAlignment="0" applyProtection="0"/>
    <xf numFmtId="0" fontId="112" fillId="55" borderId="0" applyNumberFormat="0" applyBorder="0" applyAlignment="0" applyProtection="0"/>
    <xf numFmtId="0" fontId="57" fillId="59" borderId="0" applyNumberFormat="0" applyBorder="0" applyAlignment="0" applyProtection="0"/>
    <xf numFmtId="0" fontId="112" fillId="59" borderId="0" applyNumberFormat="0" applyBorder="0" applyAlignment="0" applyProtection="0"/>
    <xf numFmtId="0" fontId="57" fillId="63" borderId="0" applyNumberFormat="0" applyBorder="0" applyAlignment="0" applyProtection="0"/>
    <xf numFmtId="0" fontId="112" fillId="63" borderId="0" applyNumberFormat="0" applyBorder="0" applyAlignment="0" applyProtection="0"/>
    <xf numFmtId="0" fontId="57" fillId="67" borderId="0" applyNumberFormat="0" applyBorder="0" applyAlignment="0" applyProtection="0"/>
    <xf numFmtId="0" fontId="112" fillId="67" borderId="0" applyNumberFormat="0" applyBorder="0" applyAlignment="0" applyProtection="0"/>
    <xf numFmtId="0" fontId="57" fillId="44" borderId="0" applyNumberFormat="0" applyBorder="0" applyAlignment="0" applyProtection="0"/>
    <xf numFmtId="0" fontId="112" fillId="44" borderId="0" applyNumberFormat="0" applyBorder="0" applyAlignment="0" applyProtection="0"/>
    <xf numFmtId="0" fontId="57" fillId="48" borderId="0" applyNumberFormat="0" applyBorder="0" applyAlignment="0" applyProtection="0"/>
    <xf numFmtId="0" fontId="112" fillId="48" borderId="0" applyNumberFormat="0" applyBorder="0" applyAlignment="0" applyProtection="0"/>
    <xf numFmtId="0" fontId="57" fillId="52" borderId="0" applyNumberFormat="0" applyBorder="0" applyAlignment="0" applyProtection="0"/>
    <xf numFmtId="0" fontId="112" fillId="52" borderId="0" applyNumberFormat="0" applyBorder="0" applyAlignment="0" applyProtection="0"/>
    <xf numFmtId="0" fontId="57" fillId="56" borderId="0" applyNumberFormat="0" applyBorder="0" applyAlignment="0" applyProtection="0"/>
    <xf numFmtId="0" fontId="112" fillId="56" borderId="0" applyNumberFormat="0" applyBorder="0" applyAlignment="0" applyProtection="0"/>
    <xf numFmtId="0" fontId="57" fillId="60" borderId="0" applyNumberFormat="0" applyBorder="0" applyAlignment="0" applyProtection="0"/>
    <xf numFmtId="0" fontId="112" fillId="60" borderId="0" applyNumberFormat="0" applyBorder="0" applyAlignment="0" applyProtection="0"/>
    <xf numFmtId="0" fontId="57" fillId="64" borderId="0" applyNumberFormat="0" applyBorder="0" applyAlignment="0" applyProtection="0"/>
    <xf numFmtId="0" fontId="112"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102" fillId="38" borderId="0" applyNumberFormat="0" applyBorder="0" applyAlignment="0" applyProtection="0"/>
    <xf numFmtId="0" fontId="60" fillId="41" borderId="1" applyNumberFormat="0" applyAlignment="0" applyProtection="0"/>
    <xf numFmtId="0" fontId="106" fillId="41" borderId="1" applyNumberFormat="0" applyAlignment="0" applyProtection="0"/>
    <xf numFmtId="0" fontId="61" fillId="42" borderId="2" applyNumberFormat="0" applyAlignment="0" applyProtection="0"/>
    <xf numFmtId="0" fontId="108" fillId="42" borderId="2" applyNumberFormat="0" applyAlignment="0" applyProtection="0"/>
    <xf numFmtId="0" fontId="110" fillId="0" borderId="0" applyNumberFormat="0" applyFill="0" applyBorder="0" applyAlignment="0" applyProtection="0"/>
    <xf numFmtId="0" fontId="63" fillId="37" borderId="0" applyNumberFormat="0" applyBorder="0" applyAlignment="0" applyProtection="0"/>
    <xf numFmtId="0" fontId="101" fillId="37" borderId="0" applyNumberFormat="0" applyBorder="0" applyAlignment="0" applyProtection="0"/>
    <xf numFmtId="0" fontId="98" fillId="0" borderId="3" applyNumberFormat="0" applyFill="0" applyAlignment="0" applyProtection="0"/>
    <xf numFmtId="0" fontId="65" fillId="0" borderId="65" applyNumberFormat="0" applyFill="0" applyAlignment="0" applyProtection="0"/>
    <xf numFmtId="0" fontId="99" fillId="0" borderId="65"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9" fillId="0" borderId="0" applyNumberFormat="0" applyFill="0" applyBorder="0" applyAlignment="0" applyProtection="0">
      <alignment vertical="top"/>
      <protection locked="0"/>
    </xf>
    <xf numFmtId="164" fontId="67" fillId="0" borderId="0" applyNumberFormat="0" applyFill="0" applyBorder="0" applyAlignment="0" applyProtection="0"/>
    <xf numFmtId="0" fontId="113" fillId="0" borderId="0" applyNumberFormat="0" applyFill="0" applyBorder="0" applyAlignment="0" applyProtection="0"/>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114" fillId="0" borderId="0" applyNumberFormat="0" applyFill="0" applyBorder="0" applyAlignment="0" applyProtection="0"/>
    <xf numFmtId="0" fontId="9"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70" fillId="40" borderId="1" applyNumberFormat="0" applyAlignment="0" applyProtection="0"/>
    <xf numFmtId="0" fontId="104" fillId="40" borderId="1" applyNumberFormat="0" applyAlignment="0" applyProtection="0"/>
    <xf numFmtId="0" fontId="107" fillId="0" borderId="6" applyNumberFormat="0" applyFill="0" applyAlignment="0" applyProtection="0"/>
    <xf numFmtId="0" fontId="72" fillId="39" borderId="0" applyNumberFormat="0" applyBorder="0" applyAlignment="0" applyProtection="0"/>
    <xf numFmtId="0" fontId="103"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6" fillId="0" borderId="0"/>
    <xf numFmtId="0" fontId="91" fillId="0" borderId="0"/>
    <xf numFmtId="0" fontId="91" fillId="0" borderId="0"/>
    <xf numFmtId="0" fontId="56" fillId="43" borderId="7" applyNumberFormat="0" applyFont="0" applyAlignment="0" applyProtection="0"/>
    <xf numFmtId="0" fontId="1" fillId="43" borderId="7" applyNumberFormat="0" applyFont="0" applyAlignment="0" applyProtection="0"/>
    <xf numFmtId="0" fontId="76" fillId="41" borderId="8" applyNumberFormat="0" applyAlignment="0" applyProtection="0"/>
    <xf numFmtId="0" fontId="105" fillId="41" borderId="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11" fillId="0" borderId="9" applyNumberFormat="0" applyFill="0" applyAlignment="0" applyProtection="0"/>
    <xf numFmtId="0" fontId="109" fillId="0" borderId="0" applyNumberFormat="0" applyFill="0" applyBorder="0" applyAlignment="0" applyProtection="0"/>
    <xf numFmtId="0" fontId="11" fillId="0" borderId="0"/>
  </cellStyleXfs>
  <cellXfs count="451">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712">
    <cellStyle name="20% - Accent1 2" xfId="1"/>
    <cellStyle name="20% - Accent1 2 2" xfId="594"/>
    <cellStyle name="20% - Accent1 2 3" xfId="593"/>
    <cellStyle name="20% - Accent2 2" xfId="2"/>
    <cellStyle name="20% - Accent2 2 2" xfId="596"/>
    <cellStyle name="20% - Accent2 2 3" xfId="595"/>
    <cellStyle name="20% - Accent3 2" xfId="3"/>
    <cellStyle name="20% - Accent3 2 2" xfId="598"/>
    <cellStyle name="20% - Accent3 2 3" xfId="597"/>
    <cellStyle name="20% - Accent4 2" xfId="4"/>
    <cellStyle name="20% - Accent4 2 2" xfId="600"/>
    <cellStyle name="20% - Accent4 2 3" xfId="599"/>
    <cellStyle name="20% - Accent5 2" xfId="5"/>
    <cellStyle name="20% - Accent5 2 2" xfId="602"/>
    <cellStyle name="20% - Accent5 2 3" xfId="601"/>
    <cellStyle name="20% - Accent6 2" xfId="6"/>
    <cellStyle name="20% - Accent6 2 2" xfId="604"/>
    <cellStyle name="20% - Accent6 2 3" xfId="603"/>
    <cellStyle name="40% - Accent1 2" xfId="7"/>
    <cellStyle name="40% - Accent1 2 2" xfId="606"/>
    <cellStyle name="40% - Accent1 2 3" xfId="605"/>
    <cellStyle name="40% - Accent2 2" xfId="8"/>
    <cellStyle name="40% - Accent2 2 2" xfId="608"/>
    <cellStyle name="40% - Accent2 2 3" xfId="607"/>
    <cellStyle name="40% - Accent3 2" xfId="9"/>
    <cellStyle name="40% - Accent3 2 2" xfId="610"/>
    <cellStyle name="40% - Accent3 2 3" xfId="609"/>
    <cellStyle name="40% - Accent4 2" xfId="10"/>
    <cellStyle name="40% - Accent4 2 2" xfId="612"/>
    <cellStyle name="40% - Accent4 2 3" xfId="611"/>
    <cellStyle name="40% - Accent5 2" xfId="11"/>
    <cellStyle name="40% - Accent5 2 2" xfId="614"/>
    <cellStyle name="40% - Accent5 2 3" xfId="613"/>
    <cellStyle name="40% - Accent6 2" xfId="12"/>
    <cellStyle name="40% - Accent6 2 2" xfId="616"/>
    <cellStyle name="40% - Accent6 2 3" xfId="615"/>
    <cellStyle name="60% - Accent1 2" xfId="13"/>
    <cellStyle name="60% - Accent1 2 2" xfId="618"/>
    <cellStyle name="60% - Accent1 2 3" xfId="617"/>
    <cellStyle name="60% - Accent2 2" xfId="14"/>
    <cellStyle name="60% - Accent2 2 2" xfId="620"/>
    <cellStyle name="60% - Accent2 2 3" xfId="619"/>
    <cellStyle name="60% - Accent3 2" xfId="15"/>
    <cellStyle name="60% - Accent3 2 2" xfId="622"/>
    <cellStyle name="60% - Accent3 2 3" xfId="621"/>
    <cellStyle name="60% - Accent4 2" xfId="16"/>
    <cellStyle name="60% - Accent4 2 2" xfId="624"/>
    <cellStyle name="60% - Accent4 2 3" xfId="623"/>
    <cellStyle name="60% - Accent5 2" xfId="17"/>
    <cellStyle name="60% - Accent5 2 2" xfId="626"/>
    <cellStyle name="60% - Accent5 2 3" xfId="625"/>
    <cellStyle name="60% - Accent6 2" xfId="18"/>
    <cellStyle name="60% - Accent6 2 2" xfId="628"/>
    <cellStyle name="60% - Accent6 2 3" xfId="627"/>
    <cellStyle name="Accent1 2" xfId="19"/>
    <cellStyle name="Accent1 2 2" xfId="630"/>
    <cellStyle name="Accent1 2 3" xfId="629"/>
    <cellStyle name="Accent2 2" xfId="20"/>
    <cellStyle name="Accent2 2 2" xfId="632"/>
    <cellStyle name="Accent2 2 3" xfId="631"/>
    <cellStyle name="Accent3 2" xfId="21"/>
    <cellStyle name="Accent3 2 2" xfId="634"/>
    <cellStyle name="Accent3 2 3" xfId="633"/>
    <cellStyle name="Accent4 2" xfId="22"/>
    <cellStyle name="Accent4 2 2" xfId="636"/>
    <cellStyle name="Accent4 2 3" xfId="635"/>
    <cellStyle name="Accent5 2" xfId="23"/>
    <cellStyle name="Accent5 2 2" xfId="638"/>
    <cellStyle name="Accent5 2 3" xfId="637"/>
    <cellStyle name="Accent6 2" xfId="24"/>
    <cellStyle name="Accent6 2 2" xfId="640"/>
    <cellStyle name="Accent6 2 3" xfId="639"/>
    <cellStyle name="Bad 2" xfId="25"/>
    <cellStyle name="Bad 2 2" xfId="641"/>
    <cellStyle name="Bad 3" xfId="26"/>
    <cellStyle name="Bad 3 2" xfId="643"/>
    <cellStyle name="Bad 3 3" xfId="642"/>
    <cellStyle name="Calculation 2" xfId="27"/>
    <cellStyle name="Calculation 2 2" xfId="645"/>
    <cellStyle name="Calculation 2 3" xfId="644"/>
    <cellStyle name="Check Cell 2" xfId="28"/>
    <cellStyle name="Check Cell 2 2" xfId="647"/>
    <cellStyle name="Check Cell 2 3" xfId="646"/>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Explanatory Text 2 2" xfId="648"/>
    <cellStyle name="Good 2" xfId="482"/>
    <cellStyle name="Good 2 2" xfId="650"/>
    <cellStyle name="Good 2 3" xfId="649"/>
    <cellStyle name="Heading 1 2" xfId="483"/>
    <cellStyle name="Heading 1 2 2" xfId="651"/>
    <cellStyle name="Heading 2 2" xfId="484"/>
    <cellStyle name="Heading 2 2 2" xfId="653"/>
    <cellStyle name="Heading 2 2 3" xfId="652"/>
    <cellStyle name="Heading 3 2" xfId="485"/>
    <cellStyle name="Heading 3 2 2" xfId="654"/>
    <cellStyle name="Heading 4 2" xfId="486"/>
    <cellStyle name="Heading 4 2 2" xfId="655"/>
    <cellStyle name="Hyperlink" xfId="487" builtinId="8"/>
    <cellStyle name="Hyperlink 2" xfId="488"/>
    <cellStyle name="Hyperlink 2 2" xfId="657"/>
    <cellStyle name="Hyperlink 3" xfId="489"/>
    <cellStyle name="Hyperlink 3 2" xfId="658"/>
    <cellStyle name="Hyperlink 4" xfId="490"/>
    <cellStyle name="Hyperlink 4 2" xfId="659"/>
    <cellStyle name="Hyperlink 5" xfId="491"/>
    <cellStyle name="Hyperlink 5 2" xfId="492"/>
    <cellStyle name="Hyperlink 5 2 2" xfId="661"/>
    <cellStyle name="Hyperlink 5 3" xfId="660"/>
    <cellStyle name="Hyperlink 6" xfId="493"/>
    <cellStyle name="Hyperlink 6 2" xfId="662"/>
    <cellStyle name="Hyperlink 7" xfId="494"/>
    <cellStyle name="Hyperlink 7 2" xfId="663"/>
    <cellStyle name="Hyperlink 8" xfId="656"/>
    <cellStyle name="Input 2" xfId="495"/>
    <cellStyle name="Input 2 2" xfId="665"/>
    <cellStyle name="Input 2 3" xfId="664"/>
    <cellStyle name="Linked Cell 2" xfId="496"/>
    <cellStyle name="Linked Cell 2 2" xfId="666"/>
    <cellStyle name="Neutral 2" xfId="497"/>
    <cellStyle name="Neutral 2 2" xfId="668"/>
    <cellStyle name="Neutral 2 3" xfId="66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2 2 4" xfId="669"/>
    <cellStyle name="Normal 13 2 2 3" xfId="670"/>
    <cellStyle name="Normal 13 2 3" xfId="508"/>
    <cellStyle name="Normal 13 2 3 2" xfId="671"/>
    <cellStyle name="Normal 13 2 4" xfId="672"/>
    <cellStyle name="Normal 13 3" xfId="509"/>
    <cellStyle name="Normal 13 3 2" xfId="510"/>
    <cellStyle name="Normal 13 3 2 2" xfId="673"/>
    <cellStyle name="Normal 13 3 3" xfId="674"/>
    <cellStyle name="Normal 13 4" xfId="511"/>
    <cellStyle name="Normal 13 4 2" xfId="675"/>
    <cellStyle name="Normal 13 5" xfId="676"/>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2 2" xfId="677"/>
    <cellStyle name="Normal 2 2 3" xfId="520"/>
    <cellStyle name="Normal 2 2 3 2" xfId="678"/>
    <cellStyle name="Normal 2 3" xfId="521"/>
    <cellStyle name="Normal 2 3 2" xfId="522"/>
    <cellStyle name="Normal 2 3 2 2" xfId="679"/>
    <cellStyle name="Normal 2 4" xfId="523"/>
    <cellStyle name="Normal 2 4 2" xfId="524"/>
    <cellStyle name="Normal 2 4 2 2" xfId="680"/>
    <cellStyle name="Normal 2 5" xfId="525"/>
    <cellStyle name="Normal 2 5 2" xfId="681"/>
    <cellStyle name="Normal 23" xfId="526"/>
    <cellStyle name="Normal 3" xfId="527"/>
    <cellStyle name="Normal 3 2" xfId="528"/>
    <cellStyle name="Normal 3 2 11" xfId="529"/>
    <cellStyle name="Normal 3 2 2" xfId="682"/>
    <cellStyle name="Normal 3 3" xfId="530"/>
    <cellStyle name="Normal 3 4" xfId="531"/>
    <cellStyle name="Normal 3 4 2" xfId="683"/>
    <cellStyle name="Normal 3 8" xfId="532"/>
    <cellStyle name="Normal 3 8 2" xfId="533"/>
    <cellStyle name="Normal 3 8 2 2" xfId="534"/>
    <cellStyle name="Normal 3 8 2 2 2" xfId="684"/>
    <cellStyle name="Normal 3 8 2 3" xfId="685"/>
    <cellStyle name="Normal 3 8 3" xfId="535"/>
    <cellStyle name="Normal 3 8 3 2" xfId="686"/>
    <cellStyle name="Normal 3 8 4" xfId="687"/>
    <cellStyle name="Normal 4" xfId="536"/>
    <cellStyle name="Normal 4 2" xfId="537"/>
    <cellStyle name="Normal 4 2 2" xfId="688"/>
    <cellStyle name="Normal 4 3" xfId="538"/>
    <cellStyle name="Normal 4 4" xfId="539"/>
    <cellStyle name="Normal 4 4 2" xfId="68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 3 2" xfId="69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691"/>
    <cellStyle name="Normal 6 3" xfId="566"/>
    <cellStyle name="Normal 6 4" xfId="692"/>
    <cellStyle name="Normal 7" xfId="567"/>
    <cellStyle name="Normal 7 2" xfId="568"/>
    <cellStyle name="Normal 7 2 2" xfId="693"/>
    <cellStyle name="Normal 8" xfId="569"/>
    <cellStyle name="Normal 8 2" xfId="694"/>
    <cellStyle name="Normal 8 3" xfId="695"/>
    <cellStyle name="Normal 9" xfId="592"/>
    <cellStyle name="Normal_Sheet1" xfId="570"/>
    <cellStyle name="Note 2" xfId="571"/>
    <cellStyle name="Note 2 2" xfId="697"/>
    <cellStyle name="Note 2 3" xfId="696"/>
    <cellStyle name="Output 2" xfId="572"/>
    <cellStyle name="Output 2 2" xfId="699"/>
    <cellStyle name="Output 2 3" xfId="698"/>
    <cellStyle name="Percent 2" xfId="573"/>
    <cellStyle name="Standard 3" xfId="574"/>
    <cellStyle name="Standard 4" xfId="575"/>
    <cellStyle name="Standard 4 2" xfId="576"/>
    <cellStyle name="Standard 4 2 2" xfId="577"/>
    <cellStyle name="Standard 4 2 2 2" xfId="578"/>
    <cellStyle name="Standard 4 2 2 2 2" xfId="700"/>
    <cellStyle name="Standard 4 2 2 3" xfId="701"/>
    <cellStyle name="Standard 4 2 3" xfId="579"/>
    <cellStyle name="Standard 4 2 3 2" xfId="702"/>
    <cellStyle name="Standard 4 2 4" xfId="703"/>
    <cellStyle name="Standard 4 3" xfId="580"/>
    <cellStyle name="Standard 4 3 2" xfId="581"/>
    <cellStyle name="Standard 4 3 2 2" xfId="704"/>
    <cellStyle name="Standard 4 3 3" xfId="705"/>
    <cellStyle name="Standard 4 4" xfId="582"/>
    <cellStyle name="Standard 4 4 2" xfId="706"/>
    <cellStyle name="Standard 4 5" xfId="707"/>
    <cellStyle name="Standard 6" xfId="583"/>
    <cellStyle name="Title 2" xfId="584"/>
    <cellStyle name="Title 2 2" xfId="708"/>
    <cellStyle name="Total 2" xfId="585"/>
    <cellStyle name="Total 2 2" xfId="709"/>
    <cellStyle name="Warning Text 2" xfId="586"/>
    <cellStyle name="Warning Text 2 2" xfId="710"/>
    <cellStyle name="표준 2" xfId="587"/>
    <cellStyle name="一般 7" xfId="588"/>
    <cellStyle name="標準 2" xfId="589"/>
    <cellStyle name="標準 2 2" xfId="590"/>
    <cellStyle name="標準 2 3" xfId="591"/>
    <cellStyle name="標準_Sheet1" xfId="71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amrani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ustomerservice@amrani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15505</v>
      </c>
      <c r="K3" s="47"/>
      <c r="L3" s="139"/>
      <c r="M3" s="130"/>
      <c r="N3" s="130"/>
      <c r="O3" s="131"/>
      <c r="P3" s="144">
        <f>MATCH($D$3,LN,0)</f>
        <v>1</v>
      </c>
    </row>
    <row r="4" spans="1:34" ht="15.7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8" t="s">
        <v>15506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78"/>
      <c r="E12" s="379"/>
      <c r="F12" s="379"/>
      <c r="G12" s="379"/>
      <c r="H12" s="379"/>
      <c r="I12" s="379"/>
      <c r="J12" s="38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78"/>
      <c r="E13" s="379"/>
      <c r="F13" s="379"/>
      <c r="G13" s="379"/>
      <c r="H13" s="379"/>
      <c r="I13" s="379"/>
      <c r="J13" s="38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78" t="s">
        <v>15507</v>
      </c>
      <c r="E14" s="379"/>
      <c r="F14" s="379"/>
      <c r="G14" s="379"/>
      <c r="H14" s="379"/>
      <c r="I14" s="379"/>
      <c r="J14" s="38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78" t="s">
        <v>15516</v>
      </c>
      <c r="E15" s="379"/>
      <c r="F15" s="379"/>
      <c r="G15" s="379"/>
      <c r="H15" s="379"/>
      <c r="I15" s="379"/>
      <c r="J15" s="38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15517</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78" t="s">
        <v>15508</v>
      </c>
      <c r="E17" s="379"/>
      <c r="F17" s="379"/>
      <c r="G17" s="379"/>
      <c r="H17" s="379"/>
      <c r="I17" s="379"/>
      <c r="J17" s="38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1" t="s">
        <v>15509</v>
      </c>
      <c r="E18" s="382"/>
      <c r="F18" s="382"/>
      <c r="G18" s="382"/>
      <c r="H18" s="382"/>
      <c r="I18" s="382"/>
      <c r="J18" s="38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1" t="s">
        <v>15510</v>
      </c>
      <c r="E19" s="382"/>
      <c r="F19" s="382"/>
      <c r="G19" s="382"/>
      <c r="H19" s="382"/>
      <c r="I19" s="382"/>
      <c r="J19" s="38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15511</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78" t="s">
        <v>15508</v>
      </c>
      <c r="E21" s="379"/>
      <c r="F21" s="379"/>
      <c r="G21" s="379"/>
      <c r="H21" s="379"/>
      <c r="I21" s="379"/>
      <c r="J21" s="38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44201</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499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67.5" customHeight="1">
      <c r="A27" s="52"/>
      <c r="B27" s="51" t="str">
        <f ca="1">OFFSET(L!$C$1,MATCH("Declaration"&amp;ADDRESS(ROW(),COLUMN(),4),L!$A:$A,0)-1,SL,,)&amp;P27</f>
        <v>Tin  (*)</v>
      </c>
      <c r="C27" s="46"/>
      <c r="D27" s="384" t="s">
        <v>498</v>
      </c>
      <c r="E27" s="385"/>
      <c r="F27" s="15"/>
      <c r="G27" s="386" t="s">
        <v>15512</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499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499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498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41.25" customHeight="1">
      <c r="A39" s="52"/>
      <c r="B39" s="51" t="str">
        <f ca="1">OFFSET(L!$C$1,MATCH("Declaration"&amp;ADDRESS(ROW(),COLUMN(),4),L!$A:$A,0)-1,SL,,)&amp;P39</f>
        <v>Tin  (*)</v>
      </c>
      <c r="C39" s="13"/>
      <c r="D39" s="384" t="s">
        <v>500</v>
      </c>
      <c r="E39" s="385"/>
      <c r="F39" s="58"/>
      <c r="G39" s="386" t="s">
        <v>15515</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500</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500</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t="s">
        <v>2627</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499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498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499</v>
      </c>
      <c r="E75" s="385"/>
      <c r="F75" s="68"/>
      <c r="G75" s="386" t="s">
        <v>15513</v>
      </c>
      <c r="H75" s="387"/>
      <c r="I75" s="387"/>
      <c r="J75" s="388"/>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499</v>
      </c>
      <c r="E77" s="385"/>
      <c r="F77" s="68"/>
      <c r="G77" s="409"/>
      <c r="H77" s="410"/>
      <c r="I77" s="410"/>
      <c r="J77" s="41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499</v>
      </c>
      <c r="E79" s="385"/>
      <c r="F79" s="68"/>
      <c r="G79" s="386"/>
      <c r="H79" s="387"/>
      <c r="I79" s="387"/>
      <c r="J79" s="388"/>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499</v>
      </c>
      <c r="E81" s="385"/>
      <c r="F81" s="68"/>
      <c r="G81" s="386"/>
      <c r="H81" s="387"/>
      <c r="I81" s="387"/>
      <c r="J81" s="388"/>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12721</v>
      </c>
      <c r="E83" s="385"/>
      <c r="F83" s="68"/>
      <c r="G83" s="386" t="s">
        <v>15514</v>
      </c>
      <c r="H83" s="387"/>
      <c r="I83" s="387"/>
      <c r="J83" s="388"/>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499</v>
      </c>
      <c r="E85" s="394"/>
      <c r="F85" s="68"/>
      <c r="G85" s="386"/>
      <c r="H85" s="387"/>
      <c r="I85" s="387"/>
      <c r="J85" s="388"/>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499</v>
      </c>
      <c r="E87" s="385"/>
      <c r="F87" s="68"/>
      <c r="G87" s="386"/>
      <c r="H87" s="387"/>
      <c r="I87" s="387"/>
      <c r="J87" s="388"/>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499</v>
      </c>
      <c r="E89" s="385"/>
      <c r="F89" s="68"/>
      <c r="G89" s="386"/>
      <c r="H89" s="387"/>
      <c r="I89" s="387"/>
      <c r="J89" s="388"/>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2020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77:J77"/>
    <mergeCell ref="A1:K1"/>
    <mergeCell ref="D2:J2"/>
    <mergeCell ref="D8:J8"/>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6:E26"/>
    <mergeCell ref="D27:E27"/>
    <mergeCell ref="D12:J12"/>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D22:E22"/>
    <mergeCell ref="B24:J24"/>
    <mergeCell ref="D17:J17"/>
    <mergeCell ref="D31:E31"/>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D14:J14"/>
    <mergeCell ref="D18:J18"/>
    <mergeCell ref="D19:J19"/>
    <mergeCell ref="D21:J21"/>
    <mergeCell ref="D71:E71"/>
    <mergeCell ref="G75:J75"/>
    <mergeCell ref="D70:E70"/>
    <mergeCell ref="D75:E75"/>
    <mergeCell ref="B73:J73"/>
    <mergeCell ref="H67:J67"/>
    <mergeCell ref="G68:J68"/>
    <mergeCell ref="H37:J37"/>
    <mergeCell ref="D50:E50"/>
    <mergeCell ref="D37:E37"/>
    <mergeCell ref="D32:E32"/>
    <mergeCell ref="D43:E43"/>
    <mergeCell ref="D44:E44"/>
    <mergeCell ref="G44:J44"/>
    <mergeCell ref="D45:E45"/>
    <mergeCell ref="G45:J45"/>
    <mergeCell ref="D46:E46"/>
    <mergeCell ref="G46:J46"/>
    <mergeCell ref="D47:E47"/>
    <mergeCell ref="G47:J47"/>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D11" sqref="D1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14152</v>
      </c>
      <c r="D5" s="283"/>
      <c r="E5" s="217" t="str">
        <f ca="1">IF(ISERROR($V5),"",OFFSET('Smelter Look-up'!$D$4,$V5-4,0)&amp;"")</f>
        <v>INDONESIA</v>
      </c>
      <c r="F5" s="217" t="str">
        <f ca="1">IF(ISERROR($V5),"",OFFSET('Smelter Look-up'!$E$4,$V5-4,0))</f>
        <v>CID001477</v>
      </c>
      <c r="G5" s="217" t="str">
        <f ca="1">IF(C5=$X$4,"Enter smelter details",IF(ISERROR($V5),"",OFFSET('Smelter Look-up'!$F$4,$V5-4,0)))</f>
        <v>RMI</v>
      </c>
      <c r="H5" s="218">
        <f ca="1">IF(ISERROR($V5),"",OFFSET('Smelter Look-up'!$G$4,$V5-4,0))</f>
        <v>0</v>
      </c>
      <c r="I5" s="219" t="str">
        <f ca="1">IF(ISERROR($V5),"",OFFSET('Smelter Look-up'!$H$4,$V5-4,0))</f>
        <v>Kundur</v>
      </c>
      <c r="J5" s="219" t="str">
        <f ca="1">IF(ISERROR($V5),"",OFFSET('Smelter Look-up'!$I$4,$V5-4,0))</f>
        <v>Riau</v>
      </c>
      <c r="K5" s="273"/>
      <c r="L5" s="273"/>
      <c r="M5" s="273"/>
      <c r="N5" s="273"/>
      <c r="O5" s="273"/>
      <c r="P5" s="220"/>
      <c r="Q5" s="274"/>
      <c r="R5" s="217" t="str">
        <f ca="1">IF(ISERROR($V5),"",OFFSET('Smelter Look-up'!$C$4,$V5-4,0)&amp;"")</f>
        <v>PT Timah Tbk Kundur</v>
      </c>
      <c r="S5" s="225" t="str">
        <f t="shared" ref="S5" ca="1" si="0">IF(B5="","",IF(ISERROR(MATCH($E5,CL,0)),"Unknown",INDIRECT("'C'!$A$"&amp;MATCH($E5,CL,0)+1)))</f>
        <v>ID</v>
      </c>
      <c r="T5" s="225" t="str">
        <f ca="1">IF(B5="","",IF(ISERROR(MATCH($J5,SorP!$B$1:$B$6230,0)),"",INDIRECT("'SorP'!$A$"&amp;MATCH($J5,SorP!$B$1:$B$6230,0))))</f>
        <v>ID-RI</v>
      </c>
      <c r="U5" s="241"/>
      <c r="V5" s="275">
        <f>IF(C5="",NA(),MATCH($B5&amp;$C5,'Smelter Look-up'!$J:$J,0))</f>
        <v>445</v>
      </c>
      <c r="W5" s="276"/>
      <c r="X5" s="276">
        <f t="shared" ref="X5" ca="1" si="1">IF(AND(C5="Smelter not listed",OR(LEN(D5)=0,LEN(E5)=0)),1,0)</f>
        <v>0</v>
      </c>
      <c r="Y5" s="276"/>
      <c r="Z5" s="276"/>
      <c r="AB5" s="278" t="str">
        <f t="shared" ref="AB5" si="2">B5&amp;C5</f>
        <v>TinPT Timah Tbk Kundur</v>
      </c>
    </row>
    <row r="6" spans="1:34" s="277" customFormat="1" ht="20.100000000000001" customHeight="1">
      <c r="A6" s="332"/>
      <c r="B6" s="217" t="s">
        <v>1154</v>
      </c>
      <c r="C6" s="221" t="s">
        <v>13263</v>
      </c>
      <c r="D6" s="283"/>
      <c r="E6" s="217" t="str">
        <f ca="1">IF(ISERROR($V6),"",OFFSET('Smelter Look-up'!$D$4,$V6-4,0)&amp;"")</f>
        <v>BRAZIL</v>
      </c>
      <c r="F6" s="217" t="str">
        <f ca="1">IF(ISERROR($V6),"",OFFSET('Smelter Look-up'!$E$4,$V6-4,0))</f>
        <v>CID001173</v>
      </c>
      <c r="G6" s="217" t="str">
        <f ca="1">IF(C6=$X$4,"Enter smelter details",IF(ISERROR($V6),"",OFFSET('Smelter Look-up'!$F$4,$V6-4,0)))</f>
        <v>RMI</v>
      </c>
      <c r="H6" s="218">
        <f ca="1">IF(ISERROR($V6),"",OFFSET('Smelter Look-up'!$G$4,$V6-4,0))</f>
        <v>0</v>
      </c>
      <c r="I6" s="219" t="str">
        <f ca="1">IF(ISERROR($V6),"",OFFSET('Smelter Look-up'!$H$4,$V6-4,0))</f>
        <v>Bairro Guarapiranga</v>
      </c>
      <c r="J6" s="219" t="str">
        <f ca="1">IF(ISERROR($V6),"",OFFSET('Smelter Look-up'!$I$4,$V6-4,0))</f>
        <v>São Paulo</v>
      </c>
      <c r="K6" s="273"/>
      <c r="L6" s="273"/>
      <c r="M6" s="273"/>
      <c r="N6" s="273"/>
      <c r="O6" s="273"/>
      <c r="P6" s="220"/>
      <c r="Q6" s="274"/>
      <c r="R6" s="217" t="str">
        <f ca="1">IF(ISERROR($V6),"",OFFSET('Smelter Look-up'!$C$4,$V6-4,0)&amp;"")</f>
        <v>Mineracao Taboca S.A.</v>
      </c>
      <c r="S6" s="225" t="str">
        <f t="shared" ref="S6:S37" ca="1" si="3">IF(B6="","",IF(ISERROR(MATCH($E6,CL,0)),"Unknown",INDIRECT("'C'!$A$"&amp;MATCH($E6,CL,0)+1)))</f>
        <v>BR</v>
      </c>
      <c r="T6" s="225" t="str">
        <f ca="1">IF(B6="","",IF(ISERROR(MATCH($J6,SorP!$B$1:$B$6230,0)),"",INDIRECT("'SorP'!$A$"&amp;MATCH($J6,SorP!$B$1:$B$6230,0))))</f>
        <v>BR-SP</v>
      </c>
      <c r="U6" s="241"/>
      <c r="V6" s="275">
        <f>IF(C6="",NA(),MATCH($B6&amp;$C6,'Smelter Look-up'!$J:$J,0))</f>
        <v>423</v>
      </c>
      <c r="W6" s="276"/>
      <c r="X6" s="276">
        <f t="shared" ref="X6:X37" ca="1" si="4">IF(AND(C6="Smelter not listed",OR(LEN(D6)=0,LEN(E6)=0)),1,0)</f>
        <v>0</v>
      </c>
      <c r="Y6" s="276"/>
      <c r="Z6" s="276"/>
      <c r="AB6" s="278" t="str">
        <f t="shared" ref="AB6:AB37" si="5">B6&amp;C6</f>
        <v>TinMineracao Taboca SA</v>
      </c>
    </row>
    <row r="7" spans="1:34" s="277" customFormat="1" ht="20.100000000000001" customHeight="1">
      <c r="A7" s="332"/>
      <c r="B7" s="217" t="s">
        <v>1154</v>
      </c>
      <c r="C7" s="221" t="s">
        <v>14161</v>
      </c>
      <c r="D7" s="283"/>
      <c r="E7" s="217" t="str">
        <f ca="1">IF(ISERROR($V7),"",OFFSET('Smelter Look-up'!$D$4,$V7-4,0)&amp;"")</f>
        <v>CHINA</v>
      </c>
      <c r="F7" s="217" t="str">
        <f ca="1">IF(ISERROR($V7),"",OFFSET('Smelter Look-up'!$E$4,$V7-4,0))</f>
        <v>CID003397</v>
      </c>
      <c r="G7" s="217" t="str">
        <f ca="1">IF(C7=$X$4,"Enter smelter details",IF(ISERROR($V7),"",OFFSET('Smelter Look-up'!$F$4,$V7-4,0)))</f>
        <v>RMI</v>
      </c>
      <c r="H7" s="218">
        <f ca="1">IF(ISERROR($V7),"",OFFSET('Smelter Look-up'!$G$4,$V7-4,0))</f>
        <v>0</v>
      </c>
      <c r="I7" s="219" t="str">
        <f ca="1">IF(ISERROR($V7),"",OFFSET('Smelter Look-up'!$H$4,$V7-4,0))</f>
        <v>Gejiu</v>
      </c>
      <c r="J7" s="219" t="str">
        <f ca="1">IF(ISERROR($V7),"",OFFSET('Smelter Look-up'!$I$4,$V7-4,0))</f>
        <v>Yunnan Sheng</v>
      </c>
      <c r="K7" s="273"/>
      <c r="L7" s="273"/>
      <c r="M7" s="273"/>
      <c r="N7" s="273"/>
      <c r="O7" s="273"/>
      <c r="P7" s="220"/>
      <c r="Q7" s="274"/>
      <c r="R7" s="217" t="str">
        <f ca="1">IF(ISERROR($V7),"",OFFSET('Smelter Look-up'!$C$4,$V7-4,0)&amp;"")</f>
        <v>Yunnan Yunfan Non-ferrous Metals Co., Ltd.</v>
      </c>
      <c r="S7" s="225" t="str">
        <f t="shared" ca="1" si="3"/>
        <v>CN</v>
      </c>
      <c r="T7" s="225" t="str">
        <f ca="1">IF(B7="","",IF(ISERROR(MATCH($J7,SorP!$B$1:$B$6230,0)),"",INDIRECT("'SorP'!$A$"&amp;MATCH($J7,SorP!$B$1:$B$6230,0))))</f>
        <v>CN-YN</v>
      </c>
      <c r="U7" s="241"/>
      <c r="V7" s="275">
        <f>IF(C7="",NA(),MATCH($B7&amp;$C7,'Smelter Look-up'!$J:$J,0))</f>
        <v>481</v>
      </c>
      <c r="W7" s="276"/>
      <c r="X7" s="276">
        <f t="shared" ca="1" si="4"/>
        <v>0</v>
      </c>
      <c r="Y7" s="276"/>
      <c r="Z7" s="276"/>
      <c r="AB7" s="278" t="str">
        <f t="shared" si="5"/>
        <v>TinYunnan Yunfan Non-ferrous Metals Co., Ltd.</v>
      </c>
    </row>
    <row r="8" spans="1:34" s="277" customFormat="1" ht="20.100000000000001" customHeight="1">
      <c r="A8" s="332"/>
      <c r="B8" s="217" t="s">
        <v>1154</v>
      </c>
      <c r="C8" s="221" t="s">
        <v>1811</v>
      </c>
      <c r="D8" s="283"/>
      <c r="E8" s="217" t="str">
        <f ca="1">IF(ISERROR($V8),"",OFFSET('Smelter Look-up'!$D$4,$V8-4,0)&amp;"")</f>
        <v>CHINA</v>
      </c>
      <c r="F8" s="217" t="str">
        <f ca="1">IF(ISERROR($V8),"",OFFSET('Smelter Look-up'!$E$4,$V8-4,0))</f>
        <v>CID000555</v>
      </c>
      <c r="G8" s="217" t="str">
        <f ca="1">IF(C8=$X$4,"Enter smelter details",IF(ISERROR($V8),"",OFFSET('Smelter Look-up'!$F$4,$V8-4,0)))</f>
        <v>RMI</v>
      </c>
      <c r="H8" s="218">
        <f ca="1">IF(ISERROR($V8),"",OFFSET('Smelter Look-up'!$G$4,$V8-4,0))</f>
        <v>0</v>
      </c>
      <c r="I8" s="219" t="str">
        <f ca="1">IF(ISERROR($V8),"",OFFSET('Smelter Look-up'!$H$4,$V8-4,0))</f>
        <v>Gejiu</v>
      </c>
      <c r="J8" s="219" t="str">
        <f ca="1">IF(ISERROR($V8),"",OFFSET('Smelter Look-up'!$I$4,$V8-4,0))</f>
        <v>Yunnan Sheng</v>
      </c>
      <c r="K8" s="273"/>
      <c r="L8" s="273"/>
      <c r="M8" s="273"/>
      <c r="N8" s="273"/>
      <c r="O8" s="273"/>
      <c r="P8" s="220"/>
      <c r="Q8" s="274"/>
      <c r="R8" s="217" t="str">
        <f ca="1">IF(ISERROR($V8),"",OFFSET('Smelter Look-up'!$C$4,$V8-4,0)&amp;"")</f>
        <v>Gejiu Zili Mining And Metallurgy Co., Ltd.</v>
      </c>
      <c r="S8" s="225" t="str">
        <f t="shared" ca="1" si="3"/>
        <v>CN</v>
      </c>
      <c r="T8" s="225" t="str">
        <f ca="1">IF(B8="","",IF(ISERROR(MATCH($J8,SorP!$B$1:$B$6230,0)),"",INDIRECT("'SorP'!$A$"&amp;MATCH($J8,SorP!$B$1:$B$6230,0))))</f>
        <v>CN-YN</v>
      </c>
      <c r="U8" s="241"/>
      <c r="V8" s="275">
        <f>IF(C8="",NA(),MATCH($B8&amp;$C8,'Smelter Look-up'!$J:$J,0))</f>
        <v>392</v>
      </c>
      <c r="W8" s="276"/>
      <c r="X8" s="276">
        <f t="shared" ca="1" si="4"/>
        <v>0</v>
      </c>
      <c r="Y8" s="276"/>
      <c r="Z8" s="276"/>
      <c r="AB8" s="278" t="str">
        <f t="shared" si="5"/>
        <v>TinGejiu Zili Mining And Metallurgy Co., Ltd.</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Amran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Customer Service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customerservice@amranit.com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281-243-2200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Bhargav Shah</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Sales@amranit.com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44201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060324a1-f66f-4c36-a8ec-beadbf2f4219"/>
    <ds:schemaRef ds:uri="http://schemas.microsoft.com/office/2006/metadata/properties"/>
    <ds:schemaRef ds:uri="http://schemas.microsoft.com/office/infopath/2007/PartnerControls"/>
    <ds:schemaRef ds:uri="http://purl.org/dc/dcmitype/"/>
    <ds:schemaRef ds:uri="http://schemas.microsoft.com/office/2006/documentManagement/types"/>
    <ds:schemaRef ds:uri="http://purl.org/dc/term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Scott McCloskey</cp:lastModifiedBy>
  <cp:lastPrinted>2015-04-21T20:47:43Z</cp:lastPrinted>
  <dcterms:created xsi:type="dcterms:W3CDTF">2010-06-21T21:00:23Z</dcterms:created>
  <dcterms:modified xsi:type="dcterms:W3CDTF">2021-01-05T17:35:06Z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